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7425" activeTab="0"/>
  </bookViews>
  <sheets>
    <sheet name="Varianz" sheetId="1" r:id="rId1"/>
    <sheet name="Varianz (100)" sheetId="2" r:id="rId2"/>
    <sheet name="Kovarianz (Zufällig)" sheetId="3" r:id="rId3"/>
    <sheet name="Kovarianz (Faktormodell)" sheetId="4" r:id="rId4"/>
    <sheet name="Kovarianz (Faktormodell, 100)" sheetId="5" r:id="rId5"/>
    <sheet name="Kovarianz (deterministisch)" sheetId="6" r:id="rId6"/>
  </sheets>
  <definedNames/>
  <calcPr fullCalcOnLoad="1"/>
</workbook>
</file>

<file path=xl/comments1.xml><?xml version="1.0" encoding="utf-8"?>
<comments xmlns="http://schemas.openxmlformats.org/spreadsheetml/2006/main">
  <authors>
    <author>xwgztf0</author>
  </authors>
  <commentList>
    <comment ref="A7" authorId="0">
      <text>
        <r>
          <rPr>
            <b/>
            <sz val="8"/>
            <rFont val="Tahoma"/>
            <family val="0"/>
          </rPr>
          <t>Lemm:</t>
        </r>
        <r>
          <rPr>
            <sz val="8"/>
            <rFont val="Tahoma"/>
            <family val="0"/>
          </rPr>
          <t xml:space="preserve">
Der Erwartungswert 
für eine Gleichverteilung 
p(x) = 1 für 0 &lt; = x &lt;= 1
ergibt sich als
E(x) = int_0^1 x p(x) dx 
= int_0^1 x dx 
= x^2/2 |_0^1 
= 1/2 - 0 = 0.5
entsprechend gilt
E(a*x) = a/2.</t>
        </r>
      </text>
    </comment>
    <comment ref="E5" authorId="0">
      <text>
        <r>
          <rPr>
            <b/>
            <sz val="8"/>
            <rFont val="Tahoma"/>
            <family val="0"/>
          </rPr>
          <t>Lemm:</t>
        </r>
        <r>
          <rPr>
            <sz val="8"/>
            <rFont val="Tahoma"/>
            <family val="0"/>
          </rPr>
          <t xml:space="preserve">
Excel liefert hierbei nicht die Varianz der Stichprobe an, sondern die Schätzung der wahren Varianz aus der Stichprobe. Diese unterscheidet sich von der Varianz der Stichprobe um den Faktor (N-1)/N. 
Zu Vergleichszwecken wurde  das Excelresultat daher hier mit dem Faktor (N-1)/N multipliziert.</t>
        </r>
      </text>
    </comment>
    <comment ref="A9" authorId="0">
      <text>
        <r>
          <rPr>
            <b/>
            <sz val="8"/>
            <rFont val="Tahoma"/>
            <family val="0"/>
          </rPr>
          <t xml:space="preserve">Lemm:
</t>
        </r>
        <r>
          <rPr>
            <sz val="8"/>
            <rFont val="Tahoma"/>
            <family val="2"/>
          </rPr>
          <t>Wegen 
E(x^2) = int_0^1 x^2 p(x) dx</t>
        </r>
        <r>
          <rPr>
            <sz val="8"/>
            <rFont val="Tahoma"/>
            <family val="0"/>
          </rPr>
          <t xml:space="preserve">
=  int_0^1 x^2  dx 
= x^3/3 |_0^1 = 1/3
ergibt sich für die Varianz
der Gleichverteilung
V(x) = E(x^2) - E(x)^2
=1/3-(1/2)^2 = 1/3-1/4 = 1/12 und für die Standardabweichung
sigma(x) = Wurzel(Varianz) 
= 1/Wurzel(12) = 1/(2Wurzel(3))
= 0.288675... .
Weiter gilt  V(a*x) = a^2*V(x) und
sigma(a*x) = a*sigma(x).</t>
        </r>
      </text>
    </comment>
  </commentList>
</comments>
</file>

<file path=xl/comments2.xml><?xml version="1.0" encoding="utf-8"?>
<comments xmlns="http://schemas.openxmlformats.org/spreadsheetml/2006/main">
  <authors>
    <author>xwgztf0</author>
  </authors>
  <commentList>
    <comment ref="A7" authorId="0">
      <text>
        <r>
          <rPr>
            <b/>
            <sz val="8"/>
            <rFont val="Tahoma"/>
            <family val="0"/>
          </rPr>
          <t>Lemm:</t>
        </r>
        <r>
          <rPr>
            <sz val="8"/>
            <rFont val="Tahoma"/>
            <family val="0"/>
          </rPr>
          <t xml:space="preserve">
Der Erwartungswert 
für eine Gleichverteilung 
p(x) = 1 für 0 &lt; = x &lt;= 1
ergibt sich als
E(x) = int_0^1 x p(x) dx 
= int_0^1 x dx 
= x^2/2 |_0^1 
= 1/2 - 0 = 0.5
entsprechend gilt
E(a*x) = a/2.</t>
        </r>
      </text>
    </comment>
    <comment ref="C5" authorId="0">
      <text>
        <r>
          <rPr>
            <b/>
            <sz val="8"/>
            <rFont val="Tahoma"/>
            <family val="0"/>
          </rPr>
          <t>Lemm:</t>
        </r>
        <r>
          <rPr>
            <sz val="8"/>
            <rFont val="Tahoma"/>
            <family val="0"/>
          </rPr>
          <t xml:space="preserve">
Excel liefert hierbei nicht die Varianz der Stichprobe an, sondern die Schätzung der wahren Varianz aus der Stichprobe. Diese unterscheidet sich von der Varianz der Stichprobe um den Faktor (N-1)/N. 
Zu Vergleichszwecken wurde  das Excelresultat daher hier mit dem Faktor (N-1)/N multipliziert.</t>
        </r>
      </text>
    </comment>
    <comment ref="A9" authorId="0">
      <text>
        <r>
          <rPr>
            <b/>
            <sz val="8"/>
            <rFont val="Tahoma"/>
            <family val="0"/>
          </rPr>
          <t xml:space="preserve">Lemm:
</t>
        </r>
        <r>
          <rPr>
            <sz val="8"/>
            <rFont val="Tahoma"/>
            <family val="2"/>
          </rPr>
          <t>Wegen 
E(x^2) = int_0^1 x^2 p(x) dx</t>
        </r>
        <r>
          <rPr>
            <sz val="8"/>
            <rFont val="Tahoma"/>
            <family val="0"/>
          </rPr>
          <t xml:space="preserve">
=  int_0^1 x^2  dx 
= x^3/3 |_0^1 = 1/3
ergibt sich für die Varianz
der Gleichverteilung
V(x) = E(x^2) - E(x)^2
=1/3-(1/2)^2 = 1/3-1/4 = 1/12 und für die Standardabweichung
sigma(x) = Wurzel(Varianz) 
= 1/Wurzel(12) = 1/(2Wurzel(3))
= 0.288675... .
Weiter gilt  V(a*x) = a^2*V(x) und
sigma(a*x) = a*sigma(x).</t>
        </r>
      </text>
    </comment>
  </commentList>
</comments>
</file>

<file path=xl/comments3.xml><?xml version="1.0" encoding="utf-8"?>
<comments xmlns="http://schemas.openxmlformats.org/spreadsheetml/2006/main">
  <authors>
    <author>xwgztf0</author>
  </authors>
  <commentList>
    <comment ref="L4" authorId="0">
      <text>
        <r>
          <rPr>
            <b/>
            <sz val="8"/>
            <rFont val="Tahoma"/>
            <family val="0"/>
          </rPr>
          <t>Lemm:</t>
        </r>
        <r>
          <rPr>
            <sz val="8"/>
            <rFont val="Tahoma"/>
            <family val="0"/>
          </rPr>
          <t xml:space="preserve">
Die aus dem charakteristischen Polynom folgende Eigenwertgleichung
det(R-lam)=0 
liefert für eine 2x2-Matrix 
R= (r11, r12;  r21, r22) die Gleichung
0 = (lam-r11)*(lam-r22)-r12*r21
=&gt; 
lam = (r11+r22)/2 
      +/- Wurzel(r12*r21-r11*r22/2+(r11*r22)/4)
also für R = (1,rho; rho, 1)
lam = 2 +/- r12 = 1 +/- rho.</t>
        </r>
      </text>
    </comment>
  </commentList>
</comments>
</file>

<file path=xl/comments4.xml><?xml version="1.0" encoding="utf-8"?>
<comments xmlns="http://schemas.openxmlformats.org/spreadsheetml/2006/main">
  <authors>
    <author>xwgztf0</author>
    <author>Lemm</author>
  </authors>
  <commentList>
    <comment ref="H13" authorId="0">
      <text>
        <r>
          <rPr>
            <b/>
            <sz val="8"/>
            <rFont val="Tahoma"/>
            <family val="0"/>
          </rPr>
          <t>Lemm:</t>
        </r>
        <r>
          <rPr>
            <sz val="8"/>
            <rFont val="Tahoma"/>
            <family val="0"/>
          </rPr>
          <t xml:space="preserve">
X = sigma_X * (   Wurzel(rho) *  (Z-E(Z)) / sigma(Z)
       + Wurzel(1-rho) * (eps_x-E(eps_x))/sigma(eps_x) )
       + E(x)
Aber Achtung: 
1. Die Summe zweier gleichverteilter Variablen ist keine gleichverteilte Zufallsvariable mehr (vgl. z.B. Konvergenz gegen Normalverteilung  nach Grenzwertsatz).
So können X bzw Y in diesem Beispiel negativ werden.
2. Die beiden Faktoren  Wurzel(rho) und Wurzel(1-rho) addieren sich nur für rho=0 oder rho = 1 zu 1, ansonsten ist diese Summe größer 1, und wird maximal für rho=0,5 für das gilt
Wurzel(0.5) + Wurzel(1-0,5) = 2 Wurzel(0,5) = Wurzel(2).</t>
        </r>
      </text>
    </comment>
    <comment ref="I13" authorId="1">
      <text>
        <r>
          <rPr>
            <b/>
            <sz val="8"/>
            <rFont val="Tahoma"/>
            <family val="0"/>
          </rPr>
          <t>Lemm:</t>
        </r>
        <r>
          <rPr>
            <sz val="8"/>
            <rFont val="Tahoma"/>
            <family val="0"/>
          </rPr>
          <t xml:space="preserve">
Wenn-Abfrage notwendig um auch die Fälle rho &lt; 0 abzubilden. </t>
        </r>
      </text>
    </comment>
    <comment ref="B5" authorId="1">
      <text>
        <r>
          <rPr>
            <b/>
            <sz val="8"/>
            <rFont val="Tahoma"/>
            <family val="0"/>
          </rPr>
          <t>Lemm:</t>
        </r>
        <r>
          <rPr>
            <sz val="8"/>
            <rFont val="Tahoma"/>
            <family val="0"/>
          </rPr>
          <t xml:space="preserve">
Aus diesem Faktor wird, der Erwartungswert und die Varianz bestimmt, so also wäre die erzeugte Variable ursprünglich eine zwischen 0 und 1 gleichverteilte Zufallsvariable. Die resultierenden (Mischungs-)Variablen X und Y sind in diesem Beispiel aber nicht mehr gleichverteilt! Erwartungswert und Varianz (bzw. die STD) könnten auf diesem Blatt auch unabhängig voneinader vorgegeben werden.  </t>
        </r>
      </text>
    </comment>
  </commentList>
</comments>
</file>

<file path=xl/comments5.xml><?xml version="1.0" encoding="utf-8"?>
<comments xmlns="http://schemas.openxmlformats.org/spreadsheetml/2006/main">
  <authors>
    <author>xwgztf0</author>
    <author>Lemm</author>
  </authors>
  <commentList>
    <comment ref="H13" authorId="0">
      <text>
        <r>
          <rPr>
            <b/>
            <sz val="8"/>
            <rFont val="Tahoma"/>
            <family val="0"/>
          </rPr>
          <t>Lemm:</t>
        </r>
        <r>
          <rPr>
            <sz val="8"/>
            <rFont val="Tahoma"/>
            <family val="0"/>
          </rPr>
          <t xml:space="preserve">
X = sigma_X * (   Wurzel(rho) *  (Z-E(Z)) / sigma(Z)
       + Wurzel(1-rho) * (eps_x-E(eps_x))/sigma(eps_x) )
       + E(x)
Aber Achtung: 
1. Die Summe zweier gleichverteilter Variablen ist keine gleichverteilte Zufallsvariable mehr (vgl. z.B. Konvergenz gegen Normalverteilung  nach Grenzwertsatz).
So können X bzw Y in diesem Beispiel negativ werden.
2. Die beiden Faktoren  Wurzel(rho) und Wurzel(1-rho) addieren sich nur für rho=0 oder rho = 1 zu 1, ansonsten ist diese Summe größer 1, und wird maximal für rho=0,5 für das gilt
Wurzel(0.5) + Wurzel(1-0,5) = 2 Wurzel(0,5) = Wurzel(2).</t>
        </r>
      </text>
    </comment>
    <comment ref="I13" authorId="1">
      <text>
        <r>
          <rPr>
            <b/>
            <sz val="8"/>
            <rFont val="Tahoma"/>
            <family val="0"/>
          </rPr>
          <t>Lemm:</t>
        </r>
        <r>
          <rPr>
            <sz val="8"/>
            <rFont val="Tahoma"/>
            <family val="0"/>
          </rPr>
          <t xml:space="preserve">
Wenn-Abfrage notwendig um auch die Fälle rho &lt; 0 abzubilden. </t>
        </r>
      </text>
    </comment>
    <comment ref="B5" authorId="1">
      <text>
        <r>
          <rPr>
            <b/>
            <sz val="8"/>
            <rFont val="Tahoma"/>
            <family val="0"/>
          </rPr>
          <t>Lemm:</t>
        </r>
        <r>
          <rPr>
            <sz val="8"/>
            <rFont val="Tahoma"/>
            <family val="0"/>
          </rPr>
          <t xml:space="preserve">
Aus diesem Faktor wird, der Erwartungswert und die Varianz bestimmt, so also wäre die erzeugte Variable ursprünglich eine zwischen 0 und 1 gleichverteilte Zufallsvariable. Die resultierenden (Mischungs-)Variablen X und Y sind in diesem Beispiel aber, sofern nicht rho = 0 oder rho = 1,  nicht mehr gleichverteilt! Erwartungswert und Varianz (bzw. STD) könnten auf diesem Blatt auch unabhängig vorgegeben werden.  </t>
        </r>
      </text>
    </comment>
  </commentList>
</comments>
</file>

<file path=xl/comments6.xml><?xml version="1.0" encoding="utf-8"?>
<comments xmlns="http://schemas.openxmlformats.org/spreadsheetml/2006/main">
  <authors>
    <author>xwgztf0</author>
  </authors>
  <commentList>
    <comment ref="J5" authorId="0">
      <text>
        <r>
          <rPr>
            <b/>
            <sz val="8"/>
            <rFont val="Tahoma"/>
            <family val="0"/>
          </rPr>
          <t>Lemm:</t>
        </r>
        <r>
          <rPr>
            <sz val="8"/>
            <rFont val="Tahoma"/>
            <family val="0"/>
          </rPr>
          <t xml:space="preserve">
Die aus dem charakteristischen Polynom folgende Eigenwertgleichung
det(R-lam)=0 
liefert für eine 2x2-Matrix 
R= (r11, r12;  r21, r22) die Gleichung
0 = (lam-r11)*(lam-r22)-r12*r21
=&gt; 
lam = (r11+r22)/2 
      +/- Wurzel(r12*r21-r11*r22/2+(r11*r22)/4)
also für R = (1,rho; rho, 1)
lam = 2 +/- r12 = 1 +/- rho.</t>
        </r>
      </text>
    </comment>
  </commentList>
</comments>
</file>

<file path=xl/sharedStrings.xml><?xml version="1.0" encoding="utf-8"?>
<sst xmlns="http://schemas.openxmlformats.org/spreadsheetml/2006/main" count="317" uniqueCount="79">
  <si>
    <t>X_i</t>
  </si>
  <si>
    <t>X_i^2</t>
  </si>
  <si>
    <t>Summe(X_i)</t>
  </si>
  <si>
    <t>Mittel(Excel)</t>
  </si>
  <si>
    <t>Varianz</t>
  </si>
  <si>
    <t>(X_i-&lt;X&gt;)^2</t>
  </si>
  <si>
    <t>Mittel. QA</t>
  </si>
  <si>
    <t>S. quad. Abw.</t>
  </si>
  <si>
    <t>Mittel X^2</t>
  </si>
  <si>
    <t>Mittel X</t>
  </si>
  <si>
    <t>Sum. Quad.</t>
  </si>
  <si>
    <t>Anzahl</t>
  </si>
  <si>
    <t>n-tes Mittel</t>
  </si>
  <si>
    <t>Anzahl X_i</t>
  </si>
  <si>
    <t>Anzahl Y_i</t>
  </si>
  <si>
    <t>STD X</t>
  </si>
  <si>
    <t>STD Y</t>
  </si>
  <si>
    <t>STD (Excel)</t>
  </si>
  <si>
    <t>VAR (Excel)</t>
  </si>
  <si>
    <t>VAR X</t>
  </si>
  <si>
    <t>Y_i</t>
  </si>
  <si>
    <t>Y_i^2</t>
  </si>
  <si>
    <t>X_i * Y_i</t>
  </si>
  <si>
    <t>Summe</t>
  </si>
  <si>
    <t>VAR Y</t>
  </si>
  <si>
    <t>E(X)</t>
  </si>
  <si>
    <t>E(Y)</t>
  </si>
  <si>
    <t xml:space="preserve">Mittel </t>
  </si>
  <si>
    <t>V(X)</t>
  </si>
  <si>
    <t>V(Y)</t>
  </si>
  <si>
    <t>Sigma(X)</t>
  </si>
  <si>
    <t>Sigma(Y)</t>
  </si>
  <si>
    <t>COV(X,Y)</t>
  </si>
  <si>
    <t>KORR(X,Y)</t>
  </si>
  <si>
    <t>KORR(Excel)</t>
  </si>
  <si>
    <t>Kovarianzmatrix</t>
  </si>
  <si>
    <t>X</t>
  </si>
  <si>
    <t>Y</t>
  </si>
  <si>
    <t>COV</t>
  </si>
  <si>
    <t>RHO</t>
  </si>
  <si>
    <t>Korrelationsmatrix</t>
  </si>
  <si>
    <t>Eigenwerte</t>
  </si>
  <si>
    <t>Faktor X</t>
  </si>
  <si>
    <t>Faktor Y</t>
  </si>
  <si>
    <t>Korrelation</t>
  </si>
  <si>
    <t>E(X*Y)</t>
  </si>
  <si>
    <t>Summe(Z_i)</t>
  </si>
  <si>
    <t>Z_i</t>
  </si>
  <si>
    <t>Eps_X_i</t>
  </si>
  <si>
    <t>Eps_Y_i</t>
  </si>
  <si>
    <t>Daten</t>
  </si>
  <si>
    <t>Auswertung</t>
  </si>
  <si>
    <t>Parameter</t>
  </si>
  <si>
    <t>Daten (beobachtet)</t>
  </si>
  <si>
    <t>Daten (verdeckt)</t>
  </si>
  <si>
    <t>Zufällige Kovarianzen/Korrelationen</t>
  </si>
  <si>
    <t>Kovarianzen/Korrelationen im Faktormodell</t>
  </si>
  <si>
    <t>kumulierte H.</t>
  </si>
  <si>
    <t>Bereich</t>
  </si>
  <si>
    <t>Anzahl Bereiche</t>
  </si>
  <si>
    <t>min</t>
  </si>
  <si>
    <t>max</t>
  </si>
  <si>
    <t>Häufigkeitsdiagramm</t>
  </si>
  <si>
    <t>Häufigkeit X</t>
  </si>
  <si>
    <t>Faktor (C)</t>
  </si>
  <si>
    <t>VAR(X)/n</t>
  </si>
  <si>
    <t>(Mittel_n-E(X))^2</t>
  </si>
  <si>
    <t>Sigma/wurz.(n)</t>
  </si>
  <si>
    <t>Sigma/Wurz.(n)</t>
  </si>
  <si>
    <t>-Sigma/Wurz.(n)</t>
  </si>
  <si>
    <t>Mittel_n-E(x)</t>
  </si>
  <si>
    <t>-Sigma/wurz.(n)</t>
  </si>
  <si>
    <t>n</t>
  </si>
  <si>
    <t xml:space="preserve">n </t>
  </si>
  <si>
    <t>X_i - &lt;X&gt;</t>
  </si>
  <si>
    <t>Mittel X_i-&lt;X&gt;</t>
  </si>
  <si>
    <t>Mittel X_i</t>
  </si>
  <si>
    <t>deterministische nichtlineare Abhängigkeit</t>
  </si>
  <si>
    <t>(nur zufällige Korrelationen in Stichprobe)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</si>
</sst>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75"/>
      <name val="Arial"/>
      <family val="0"/>
    </font>
    <font>
      <sz val="5.5"/>
      <name val="Arial"/>
      <family val="0"/>
    </font>
    <font>
      <b/>
      <sz val="5.5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0" fillId="2" borderId="4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0" fontId="0" fillId="4" borderId="4" xfId="0" applyFill="1" applyBorder="1" applyAlignment="1">
      <alignment/>
    </xf>
    <xf numFmtId="0" fontId="0" fillId="5" borderId="0" xfId="0" applyFill="1" applyBorder="1" applyAlignment="1">
      <alignment/>
    </xf>
    <xf numFmtId="0" fontId="0" fillId="4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2" borderId="0" xfId="0" applyFill="1" applyBorder="1" applyAlignment="1">
      <alignment/>
    </xf>
    <xf numFmtId="0" fontId="0" fillId="4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7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7" xfId="0" applyFill="1" applyBorder="1" applyAlignment="1">
      <alignment/>
    </xf>
    <xf numFmtId="0" fontId="0" fillId="2" borderId="1" xfId="0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0" fillId="7" borderId="4" xfId="0" applyFill="1" applyBorder="1" applyAlignment="1">
      <alignment/>
    </xf>
    <xf numFmtId="0" fontId="0" fillId="7" borderId="0" xfId="0" applyFill="1" applyBorder="1" applyAlignment="1">
      <alignment/>
    </xf>
    <xf numFmtId="0" fontId="0" fillId="7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2" borderId="3" xfId="0" applyFill="1" applyBorder="1" applyAlignment="1">
      <alignment horizontal="right"/>
    </xf>
    <xf numFmtId="0" fontId="0" fillId="2" borderId="9" xfId="0" applyFill="1" applyBorder="1" applyAlignment="1">
      <alignment horizontal="right"/>
    </xf>
    <xf numFmtId="0" fontId="0" fillId="7" borderId="10" xfId="0" applyFill="1" applyBorder="1" applyAlignment="1">
      <alignment/>
    </xf>
    <xf numFmtId="0" fontId="0" fillId="2" borderId="10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 horizontal="right"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0" fillId="2" borderId="7" xfId="0" applyFill="1" applyBorder="1" applyAlignment="1">
      <alignment horizontal="right"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8" xfId="0" applyFill="1" applyBorder="1" applyAlignment="1">
      <alignment/>
    </xf>
    <xf numFmtId="0" fontId="0" fillId="8" borderId="4" xfId="0" applyFill="1" applyBorder="1" applyAlignment="1">
      <alignment/>
    </xf>
    <xf numFmtId="0" fontId="0" fillId="8" borderId="0" xfId="0" applyFill="1" applyBorder="1" applyAlignment="1">
      <alignment/>
    </xf>
    <xf numFmtId="0" fontId="0" fillId="8" borderId="5" xfId="0" applyFill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6" borderId="0" xfId="0" applyFill="1" applyAlignment="1">
      <alignment/>
    </xf>
    <xf numFmtId="0" fontId="0" fillId="9" borderId="0" xfId="0" applyFill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 quotePrefix="1">
      <alignment/>
    </xf>
    <xf numFmtId="0" fontId="0" fillId="3" borderId="4" xfId="0" applyNumberFormat="1" applyFill="1" applyBorder="1" applyAlignment="1">
      <alignment/>
    </xf>
    <xf numFmtId="0" fontId="0" fillId="2" borderId="4" xfId="0" applyNumberForma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Varianz!$H$13</c:f>
              <c:strCache>
                <c:ptCount val="1"/>
                <c:pt idx="0">
                  <c:v>Mittel_n-E(x)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Varianz!$H$14:$H$23</c:f>
              <c:numCache>
                <c:ptCount val="10"/>
                <c:pt idx="0">
                  <c:v>0.2835215031726914</c:v>
                </c:pt>
                <c:pt idx="1">
                  <c:v>0.09507234592866665</c:v>
                </c:pt>
                <c:pt idx="2">
                  <c:v>0.1639078255195061</c:v>
                </c:pt>
                <c:pt idx="3">
                  <c:v>0.17678599742016</c:v>
                </c:pt>
                <c:pt idx="4">
                  <c:v>0.21407295664741288</c:v>
                </c:pt>
                <c:pt idx="5">
                  <c:v>0.2571986580671596</c:v>
                </c:pt>
                <c:pt idx="6">
                  <c:v>0.20997563769673688</c:v>
                </c:pt>
                <c:pt idx="7">
                  <c:v>0.14882251042243455</c:v>
                </c:pt>
                <c:pt idx="8">
                  <c:v>0.1367618123980774</c:v>
                </c:pt>
                <c:pt idx="9">
                  <c:v>0.16560280487460766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Varianz!$I$13</c:f>
              <c:strCache>
                <c:ptCount val="1"/>
                <c:pt idx="0">
                  <c:v>Sigma/wurz.(n)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Varianz!$I$14:$I$23</c:f>
              <c:numCache>
                <c:ptCount val="10"/>
                <c:pt idx="0">
                  <c:v>0.28867513459481287</c:v>
                </c:pt>
                <c:pt idx="1">
                  <c:v>0.20412414523193148</c:v>
                </c:pt>
                <c:pt idx="2">
                  <c:v>0.16666666666666666</c:v>
                </c:pt>
                <c:pt idx="3">
                  <c:v>0.14433756729740643</c:v>
                </c:pt>
                <c:pt idx="4">
                  <c:v>0.12909944487358055</c:v>
                </c:pt>
                <c:pt idx="5">
                  <c:v>0.11785113019775792</c:v>
                </c:pt>
                <c:pt idx="6">
                  <c:v>0.10910894511799618</c:v>
                </c:pt>
                <c:pt idx="7">
                  <c:v>0.10206207261596574</c:v>
                </c:pt>
                <c:pt idx="8">
                  <c:v>0.09622504486493762</c:v>
                </c:pt>
                <c:pt idx="9">
                  <c:v>0.09128709291752768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Varianz!$J$13</c:f>
              <c:strCache>
                <c:ptCount val="1"/>
                <c:pt idx="0">
                  <c:v>-Sigma/wurz.(n)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Varianz!$J$14:$J$23</c:f>
              <c:numCache>
                <c:ptCount val="10"/>
                <c:pt idx="0">
                  <c:v>-0.28867513459481287</c:v>
                </c:pt>
                <c:pt idx="1">
                  <c:v>-0.20412414523193148</c:v>
                </c:pt>
                <c:pt idx="2">
                  <c:v>-0.16666666666666666</c:v>
                </c:pt>
                <c:pt idx="3">
                  <c:v>-0.14433756729740643</c:v>
                </c:pt>
                <c:pt idx="4">
                  <c:v>-0.12909944487358055</c:v>
                </c:pt>
                <c:pt idx="5">
                  <c:v>-0.11785113019775792</c:v>
                </c:pt>
                <c:pt idx="6">
                  <c:v>-0.10910894511799618</c:v>
                </c:pt>
                <c:pt idx="7">
                  <c:v>-0.10206207261596574</c:v>
                </c:pt>
                <c:pt idx="8">
                  <c:v>-0.09622504486493762</c:v>
                </c:pt>
                <c:pt idx="9">
                  <c:v>-0.09128709291752768</c:v>
                </c:pt>
              </c:numCache>
            </c:numRef>
          </c:val>
          <c:smooth val="0"/>
        </c:ser>
        <c:marker val="1"/>
        <c:axId val="6590876"/>
        <c:axId val="64098909"/>
      </c:lineChart>
      <c:catAx>
        <c:axId val="6590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098909"/>
        <c:crosses val="autoZero"/>
        <c:auto val="1"/>
        <c:lblOffset val="100"/>
        <c:noMultiLvlLbl val="0"/>
      </c:catAx>
      <c:valAx>
        <c:axId val="640989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908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'Varianz (100)'!$G$13</c:f>
              <c:strCache>
                <c:ptCount val="1"/>
                <c:pt idx="0">
                  <c:v>Mittel_n-E(x)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'Varianz (100)'!$G$14:$G$113</c:f>
              <c:numCache>
                <c:ptCount val="100"/>
                <c:pt idx="0">
                  <c:v>0.18400134584332228</c:v>
                </c:pt>
                <c:pt idx="1">
                  <c:v>0.31915976000874435</c:v>
                </c:pt>
                <c:pt idx="2">
                  <c:v>0.13462337721852757</c:v>
                </c:pt>
                <c:pt idx="3">
                  <c:v>0.035924856450331166</c:v>
                </c:pt>
                <c:pt idx="4">
                  <c:v>0.0763554838530226</c:v>
                </c:pt>
                <c:pt idx="5">
                  <c:v>0.1281353527848288</c:v>
                </c:pt>
                <c:pt idx="6">
                  <c:v>0.07843453680263945</c:v>
                </c:pt>
                <c:pt idx="7">
                  <c:v>0.07441558530743764</c:v>
                </c:pt>
                <c:pt idx="8">
                  <c:v>0.08121878535489124</c:v>
                </c:pt>
                <c:pt idx="9">
                  <c:v>0.05106231466731859</c:v>
                </c:pt>
                <c:pt idx="10">
                  <c:v>0.047319982833936014</c:v>
                </c:pt>
                <c:pt idx="11">
                  <c:v>0.06628284080346192</c:v>
                </c:pt>
                <c:pt idx="12">
                  <c:v>0.055852512614691485</c:v>
                </c:pt>
                <c:pt idx="13">
                  <c:v>0.022521275598600732</c:v>
                </c:pt>
                <c:pt idx="14">
                  <c:v>0.052382038053013225</c:v>
                </c:pt>
                <c:pt idx="15">
                  <c:v>0.06003482867225407</c:v>
                </c:pt>
                <c:pt idx="16">
                  <c:v>0.05536075941326335</c:v>
                </c:pt>
                <c:pt idx="17">
                  <c:v>0.04380321320461811</c:v>
                </c:pt>
                <c:pt idx="18">
                  <c:v>0.017495261044225274</c:v>
                </c:pt>
                <c:pt idx="19">
                  <c:v>0.02826654190763611</c:v>
                </c:pt>
                <c:pt idx="20">
                  <c:v>0.040061434752143854</c:v>
                </c:pt>
                <c:pt idx="21">
                  <c:v>0.03192724080787557</c:v>
                </c:pt>
                <c:pt idx="22">
                  <c:v>0.02014319158318112</c:v>
                </c:pt>
                <c:pt idx="23">
                  <c:v>-0.0012208829606659144</c:v>
                </c:pt>
                <c:pt idx="24">
                  <c:v>0.005617636147302929</c:v>
                </c:pt>
                <c:pt idx="25">
                  <c:v>0.012811095236936021</c:v>
                </c:pt>
                <c:pt idx="26">
                  <c:v>-0.005413516884156033</c:v>
                </c:pt>
                <c:pt idx="27">
                  <c:v>-0.02249678446061304</c:v>
                </c:pt>
                <c:pt idx="28">
                  <c:v>-0.014182277163782286</c:v>
                </c:pt>
                <c:pt idx="29">
                  <c:v>-0.0009532645990384392</c:v>
                </c:pt>
                <c:pt idx="30">
                  <c:v>0.009875223200936922</c:v>
                </c:pt>
                <c:pt idx="31">
                  <c:v>0.006986083056921721</c:v>
                </c:pt>
                <c:pt idx="32">
                  <c:v>-0.0024570407909748626</c:v>
                </c:pt>
                <c:pt idx="33">
                  <c:v>-0.0005855264407057525</c:v>
                </c:pt>
                <c:pt idx="34">
                  <c:v>-0.014389625186829014</c:v>
                </c:pt>
                <c:pt idx="35">
                  <c:v>-0.02077319486744056</c:v>
                </c:pt>
                <c:pt idx="36">
                  <c:v>-0.021821736023576066</c:v>
                </c:pt>
                <c:pt idx="37">
                  <c:v>-0.01899801930791417</c:v>
                </c:pt>
                <c:pt idx="38">
                  <c:v>-0.02563654692306927</c:v>
                </c:pt>
                <c:pt idx="39">
                  <c:v>-0.020743808119401297</c:v>
                </c:pt>
                <c:pt idx="40">
                  <c:v>-0.022281907883663354</c:v>
                </c:pt>
                <c:pt idx="41">
                  <c:v>-0.02630077953536819</c:v>
                </c:pt>
                <c:pt idx="42">
                  <c:v>-0.026757545288252693</c:v>
                </c:pt>
                <c:pt idx="43">
                  <c:v>-0.03253910931591003</c:v>
                </c:pt>
                <c:pt idx="44">
                  <c:v>-0.032801076035856636</c:v>
                </c:pt>
                <c:pt idx="45">
                  <c:v>-0.041360694735166514</c:v>
                </c:pt>
                <c:pt idx="46">
                  <c:v>-0.036058827028445095</c:v>
                </c:pt>
                <c:pt idx="47">
                  <c:v>-0.03249577333542103</c:v>
                </c:pt>
                <c:pt idx="48">
                  <c:v>-0.026512430150313127</c:v>
                </c:pt>
                <c:pt idx="49">
                  <c:v>-0.026051027482614897</c:v>
                </c:pt>
                <c:pt idx="50">
                  <c:v>-0.020362822134596503</c:v>
                </c:pt>
                <c:pt idx="51">
                  <c:v>-0.01116729601840949</c:v>
                </c:pt>
                <c:pt idx="52">
                  <c:v>-0.019533183658305975</c:v>
                </c:pt>
                <c:pt idx="53">
                  <c:v>-0.020731408102391324</c:v>
                </c:pt>
                <c:pt idx="54">
                  <c:v>-0.014291603683401544</c:v>
                </c:pt>
                <c:pt idx="55">
                  <c:v>-0.020302918316852214</c:v>
                </c:pt>
                <c:pt idx="56">
                  <c:v>-0.02123240380695024</c:v>
                </c:pt>
                <c:pt idx="57">
                  <c:v>-0.025645513077534654</c:v>
                </c:pt>
                <c:pt idx="58">
                  <c:v>-0.027838911498780816</c:v>
                </c:pt>
                <c:pt idx="59">
                  <c:v>-0.03325474259856959</c:v>
                </c:pt>
                <c:pt idx="60">
                  <c:v>-0.027543305734858303</c:v>
                </c:pt>
                <c:pt idx="61">
                  <c:v>-0.02359422382030696</c:v>
                </c:pt>
                <c:pt idx="62">
                  <c:v>-0.01870990457854388</c:v>
                </c:pt>
                <c:pt idx="63">
                  <c:v>-0.01987240904600851</c:v>
                </c:pt>
                <c:pt idx="64">
                  <c:v>-0.02484639366249619</c:v>
                </c:pt>
                <c:pt idx="65">
                  <c:v>-0.027610084104508215</c:v>
                </c:pt>
                <c:pt idx="66">
                  <c:v>-0.02362858232542603</c:v>
                </c:pt>
                <c:pt idx="67">
                  <c:v>-0.019477315570795906</c:v>
                </c:pt>
                <c:pt idx="68">
                  <c:v>-0.015010920692142715</c:v>
                </c:pt>
                <c:pt idx="69">
                  <c:v>-0.014813363520254974</c:v>
                </c:pt>
                <c:pt idx="70">
                  <c:v>-0.011442329162535292</c:v>
                </c:pt>
                <c:pt idx="71">
                  <c:v>-0.014763858172135713</c:v>
                </c:pt>
                <c:pt idx="72">
                  <c:v>-0.01261870468002424</c:v>
                </c:pt>
                <c:pt idx="73">
                  <c:v>-0.015603439480698533</c:v>
                </c:pt>
                <c:pt idx="74">
                  <c:v>-0.017355771540856824</c:v>
                </c:pt>
                <c:pt idx="75">
                  <c:v>-0.012394747968942244</c:v>
                </c:pt>
                <c:pt idx="76">
                  <c:v>-0.012030701625187268</c:v>
                </c:pt>
                <c:pt idx="77">
                  <c:v>-0.011246240970700538</c:v>
                </c:pt>
                <c:pt idx="78">
                  <c:v>-0.0093225071546158</c:v>
                </c:pt>
                <c:pt idx="79">
                  <c:v>-0.00615823501595647</c:v>
                </c:pt>
                <c:pt idx="80">
                  <c:v>-0.011975406512283404</c:v>
                </c:pt>
                <c:pt idx="81">
                  <c:v>-0.00895135383537149</c:v>
                </c:pt>
                <c:pt idx="82">
                  <c:v>-0.013619767788833115</c:v>
                </c:pt>
                <c:pt idx="83">
                  <c:v>-0.016233672041998215</c:v>
                </c:pt>
                <c:pt idx="84">
                  <c:v>-0.021606317248226925</c:v>
                </c:pt>
                <c:pt idx="85">
                  <c:v>-0.01965796565477146</c:v>
                </c:pt>
                <c:pt idx="86">
                  <c:v>-0.01385294147301569</c:v>
                </c:pt>
                <c:pt idx="87">
                  <c:v>-0.01471062578454485</c:v>
                </c:pt>
                <c:pt idx="88">
                  <c:v>-0.017471068732676454</c:v>
                </c:pt>
                <c:pt idx="89">
                  <c:v>-0.02164335037225229</c:v>
                </c:pt>
                <c:pt idx="90">
                  <c:v>-0.024805087156280214</c:v>
                </c:pt>
                <c:pt idx="91">
                  <c:v>-0.029286256429579882</c:v>
                </c:pt>
                <c:pt idx="92">
                  <c:v>-0.02698156448058392</c:v>
                </c:pt>
                <c:pt idx="93">
                  <c:v>-0.025516718714234388</c:v>
                </c:pt>
                <c:pt idx="94">
                  <c:v>-0.020602827244770472</c:v>
                </c:pt>
                <c:pt idx="95">
                  <c:v>-0.019972823178206978</c:v>
                </c:pt>
                <c:pt idx="96">
                  <c:v>-0.02218770936017317</c:v>
                </c:pt>
                <c:pt idx="97">
                  <c:v>-0.022048984511180647</c:v>
                </c:pt>
                <c:pt idx="98">
                  <c:v>-0.025512499997292826</c:v>
                </c:pt>
                <c:pt idx="99">
                  <c:v>-0.026595512035594515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'Varianz (100)'!$H$13</c:f>
              <c:strCache>
                <c:ptCount val="1"/>
                <c:pt idx="0">
                  <c:v>Sigma/Wurz.(n)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'Varianz (100)'!$H$14:$H$113</c:f>
              <c:numCache>
                <c:ptCount val="100"/>
                <c:pt idx="0">
                  <c:v>0.28867513459481287</c:v>
                </c:pt>
                <c:pt idx="1">
                  <c:v>0.20412414523193148</c:v>
                </c:pt>
                <c:pt idx="2">
                  <c:v>0.16666666666666666</c:v>
                </c:pt>
                <c:pt idx="3">
                  <c:v>0.14433756729740643</c:v>
                </c:pt>
                <c:pt idx="4">
                  <c:v>0.12909944487358055</c:v>
                </c:pt>
                <c:pt idx="5">
                  <c:v>0.11785113019775792</c:v>
                </c:pt>
                <c:pt idx="6">
                  <c:v>0.10910894511799618</c:v>
                </c:pt>
                <c:pt idx="7">
                  <c:v>0.10206207261596574</c:v>
                </c:pt>
                <c:pt idx="8">
                  <c:v>0.09622504486493762</c:v>
                </c:pt>
                <c:pt idx="9">
                  <c:v>0.09128709291752768</c:v>
                </c:pt>
                <c:pt idx="10">
                  <c:v>0.08703882797784891</c:v>
                </c:pt>
                <c:pt idx="11">
                  <c:v>0.08333333333333333</c:v>
                </c:pt>
                <c:pt idx="12">
                  <c:v>0.08006407690254357</c:v>
                </c:pt>
                <c:pt idx="13">
                  <c:v>0.07715167498104596</c:v>
                </c:pt>
                <c:pt idx="14">
                  <c:v>0.07453559924999298</c:v>
                </c:pt>
                <c:pt idx="15">
                  <c:v>0.07216878364870322</c:v>
                </c:pt>
                <c:pt idx="16">
                  <c:v>0.07001400420140048</c:v>
                </c:pt>
                <c:pt idx="17">
                  <c:v>0.06804138174397717</c:v>
                </c:pt>
                <c:pt idx="18">
                  <c:v>0.06622661785325218</c:v>
                </c:pt>
                <c:pt idx="19">
                  <c:v>0.06454972243679027</c:v>
                </c:pt>
                <c:pt idx="20">
                  <c:v>0.06299407883487121</c:v>
                </c:pt>
                <c:pt idx="21">
                  <c:v>0.06154574548966636</c:v>
                </c:pt>
                <c:pt idx="22">
                  <c:v>0.0601929265428846</c:v>
                </c:pt>
                <c:pt idx="23">
                  <c:v>0.05892556509887896</c:v>
                </c:pt>
                <c:pt idx="24">
                  <c:v>0.057735026918962574</c:v>
                </c:pt>
                <c:pt idx="25">
                  <c:v>0.05661385170722979</c:v>
                </c:pt>
                <c:pt idx="26">
                  <c:v>0.05555555555555555</c:v>
                </c:pt>
                <c:pt idx="27">
                  <c:v>0.05455447255899809</c:v>
                </c:pt>
                <c:pt idx="28">
                  <c:v>0.05360562674188974</c:v>
                </c:pt>
                <c:pt idx="29">
                  <c:v>0.05270462766947299</c:v>
                </c:pt>
                <c:pt idx="30">
                  <c:v>0.05184758473652126</c:v>
                </c:pt>
                <c:pt idx="31">
                  <c:v>0.05103103630798287</c:v>
                </c:pt>
                <c:pt idx="32">
                  <c:v>0.0502518907629606</c:v>
                </c:pt>
                <c:pt idx="33">
                  <c:v>0.04950737714883371</c:v>
                </c:pt>
                <c:pt idx="34">
                  <c:v>0.04879500364742666</c:v>
                </c:pt>
                <c:pt idx="35">
                  <c:v>0.04811252243246881</c:v>
                </c:pt>
                <c:pt idx="36">
                  <c:v>0.04745789978762495</c:v>
                </c:pt>
                <c:pt idx="37">
                  <c:v>0.0468292905790847</c:v>
                </c:pt>
                <c:pt idx="38">
                  <c:v>0.046225016352102424</c:v>
                </c:pt>
                <c:pt idx="39">
                  <c:v>0.04564354645876384</c:v>
                </c:pt>
                <c:pt idx="40">
                  <c:v>0.045083481733371615</c:v>
                </c:pt>
                <c:pt idx="41">
                  <c:v>0.0445435403187374</c:v>
                </c:pt>
                <c:pt idx="42">
                  <c:v>0.04402254531628119</c:v>
                </c:pt>
                <c:pt idx="43">
                  <c:v>0.043519413988924456</c:v>
                </c:pt>
                <c:pt idx="44">
                  <c:v>0.043033148291193514</c:v>
                </c:pt>
                <c:pt idx="45">
                  <c:v>0.04256282653793743</c:v>
                </c:pt>
                <c:pt idx="46">
                  <c:v>0.042107596053325945</c:v>
                </c:pt>
                <c:pt idx="47">
                  <c:v>0.041666666666666664</c:v>
                </c:pt>
                <c:pt idx="48">
                  <c:v>0.041239304942116126</c:v>
                </c:pt>
                <c:pt idx="49">
                  <c:v>0.0408248290463863</c:v>
                </c:pt>
                <c:pt idx="50">
                  <c:v>0.04042260417272216</c:v>
                </c:pt>
                <c:pt idx="51">
                  <c:v>0.04003203845127178</c:v>
                </c:pt>
                <c:pt idx="52">
                  <c:v>0.03965257928590721</c:v>
                </c:pt>
                <c:pt idx="53">
                  <c:v>0.039283710065919304</c:v>
                </c:pt>
                <c:pt idx="54">
                  <c:v>0.03892494720807615</c:v>
                </c:pt>
                <c:pt idx="55">
                  <c:v>0.03857583749052298</c:v>
                </c:pt>
                <c:pt idx="56">
                  <c:v>0.038235955645093626</c:v>
                </c:pt>
                <c:pt idx="57">
                  <c:v>0.03790490217894517</c:v>
                </c:pt>
                <c:pt idx="58">
                  <c:v>0.03758230140014144</c:v>
                </c:pt>
                <c:pt idx="59">
                  <c:v>0.03726779962499649</c:v>
                </c:pt>
                <c:pt idx="60">
                  <c:v>0.03696106354772864</c:v>
                </c:pt>
                <c:pt idx="61">
                  <c:v>0.03666177875533832</c:v>
                </c:pt>
                <c:pt idx="62">
                  <c:v>0.036369648372665396</c:v>
                </c:pt>
                <c:pt idx="63">
                  <c:v>0.03608439182435161</c:v>
                </c:pt>
                <c:pt idx="64">
                  <c:v>0.03580574370197164</c:v>
                </c:pt>
                <c:pt idx="65">
                  <c:v>0.03553345272593507</c:v>
                </c:pt>
                <c:pt idx="66">
                  <c:v>0.03526728079292991</c:v>
                </c:pt>
                <c:pt idx="67">
                  <c:v>0.03500700210070024</c:v>
                </c:pt>
                <c:pt idx="68">
                  <c:v>0.034752402342845795</c:v>
                </c:pt>
                <c:pt idx="69">
                  <c:v>0.03450327796711771</c:v>
                </c:pt>
                <c:pt idx="70">
                  <c:v>0.034259435491376576</c:v>
                </c:pt>
                <c:pt idx="71">
                  <c:v>0.034020690871988585</c:v>
                </c:pt>
                <c:pt idx="72">
                  <c:v>0.033786868919974296</c:v>
                </c:pt>
                <c:pt idx="73">
                  <c:v>0.033557802760701215</c:v>
                </c:pt>
                <c:pt idx="74">
                  <c:v>0.033333333333333326</c:v>
                </c:pt>
                <c:pt idx="75">
                  <c:v>0.03311330892662609</c:v>
                </c:pt>
                <c:pt idx="76">
                  <c:v>0.03289758474798844</c:v>
                </c:pt>
                <c:pt idx="77">
                  <c:v>0.03268602252303067</c:v>
                </c:pt>
                <c:pt idx="78">
                  <c:v>0.032478490123081544</c:v>
                </c:pt>
                <c:pt idx="79">
                  <c:v>0.03227486121839514</c:v>
                </c:pt>
                <c:pt idx="80">
                  <c:v>0.032075014954979206</c:v>
                </c:pt>
                <c:pt idx="81">
                  <c:v>0.03187883565316691</c:v>
                </c:pt>
                <c:pt idx="82">
                  <c:v>0.031686212526223896</c:v>
                </c:pt>
                <c:pt idx="83">
                  <c:v>0.031497039417435604</c:v>
                </c:pt>
                <c:pt idx="84">
                  <c:v>0.03131121455425747</c:v>
                </c:pt>
                <c:pt idx="85">
                  <c:v>0.031128640318234514</c:v>
                </c:pt>
                <c:pt idx="86">
                  <c:v>0.03094922302950864</c:v>
                </c:pt>
                <c:pt idx="87">
                  <c:v>0.03077287274483318</c:v>
                </c:pt>
                <c:pt idx="88">
                  <c:v>0.03059950306810523</c:v>
                </c:pt>
                <c:pt idx="89">
                  <c:v>0.030429030972509225</c:v>
                </c:pt>
                <c:pt idx="90">
                  <c:v>0.03026137663344012</c:v>
                </c:pt>
                <c:pt idx="91">
                  <c:v>0.0300964632714423</c:v>
                </c:pt>
                <c:pt idx="92">
                  <c:v>0.02993421700446248</c:v>
                </c:pt>
                <c:pt idx="93">
                  <c:v>0.02977456670877068</c:v>
                </c:pt>
                <c:pt idx="94">
                  <c:v>0.02961744388795462</c:v>
                </c:pt>
                <c:pt idx="95">
                  <c:v>0.02946278254943948</c:v>
                </c:pt>
                <c:pt idx="96">
                  <c:v>0.02931051908802746</c:v>
                </c:pt>
                <c:pt idx="97">
                  <c:v>0.029160592175990215</c:v>
                </c:pt>
                <c:pt idx="98">
                  <c:v>0.029012942659282972</c:v>
                </c:pt>
                <c:pt idx="99">
                  <c:v>0.028867513459481287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'Varianz (100)'!$I$13</c:f>
              <c:strCache>
                <c:ptCount val="1"/>
                <c:pt idx="0">
                  <c:v>-Sigma/Wurz.(n)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'Varianz (100)'!$I$14:$I$113</c:f>
              <c:numCache>
                <c:ptCount val="100"/>
                <c:pt idx="0">
                  <c:v>-0.28867513459481287</c:v>
                </c:pt>
                <c:pt idx="1">
                  <c:v>-0.20412414523193148</c:v>
                </c:pt>
                <c:pt idx="2">
                  <c:v>-0.16666666666666666</c:v>
                </c:pt>
                <c:pt idx="3">
                  <c:v>-0.14433756729740643</c:v>
                </c:pt>
                <c:pt idx="4">
                  <c:v>-0.12909944487358055</c:v>
                </c:pt>
                <c:pt idx="5">
                  <c:v>-0.11785113019775792</c:v>
                </c:pt>
                <c:pt idx="6">
                  <c:v>-0.10910894511799618</c:v>
                </c:pt>
                <c:pt idx="7">
                  <c:v>-0.10206207261596574</c:v>
                </c:pt>
                <c:pt idx="8">
                  <c:v>-0.09622504486493762</c:v>
                </c:pt>
                <c:pt idx="9">
                  <c:v>-0.09128709291752768</c:v>
                </c:pt>
                <c:pt idx="10">
                  <c:v>-0.08703882797784891</c:v>
                </c:pt>
                <c:pt idx="11">
                  <c:v>-0.08333333333333333</c:v>
                </c:pt>
                <c:pt idx="12">
                  <c:v>-0.08006407690254357</c:v>
                </c:pt>
                <c:pt idx="13">
                  <c:v>-0.07715167498104596</c:v>
                </c:pt>
                <c:pt idx="14">
                  <c:v>-0.07453559924999298</c:v>
                </c:pt>
                <c:pt idx="15">
                  <c:v>-0.07216878364870322</c:v>
                </c:pt>
                <c:pt idx="16">
                  <c:v>-0.07001400420140048</c:v>
                </c:pt>
                <c:pt idx="17">
                  <c:v>-0.06804138174397717</c:v>
                </c:pt>
                <c:pt idx="18">
                  <c:v>-0.06622661785325218</c:v>
                </c:pt>
                <c:pt idx="19">
                  <c:v>-0.06454972243679027</c:v>
                </c:pt>
                <c:pt idx="20">
                  <c:v>-0.06299407883487121</c:v>
                </c:pt>
                <c:pt idx="21">
                  <c:v>-0.06154574548966636</c:v>
                </c:pt>
                <c:pt idx="22">
                  <c:v>-0.0601929265428846</c:v>
                </c:pt>
                <c:pt idx="23">
                  <c:v>-0.05892556509887896</c:v>
                </c:pt>
                <c:pt idx="24">
                  <c:v>-0.057735026918962574</c:v>
                </c:pt>
                <c:pt idx="25">
                  <c:v>-0.05661385170722979</c:v>
                </c:pt>
                <c:pt idx="26">
                  <c:v>-0.05555555555555555</c:v>
                </c:pt>
                <c:pt idx="27">
                  <c:v>-0.05455447255899809</c:v>
                </c:pt>
                <c:pt idx="28">
                  <c:v>-0.05360562674188974</c:v>
                </c:pt>
                <c:pt idx="29">
                  <c:v>-0.05270462766947299</c:v>
                </c:pt>
                <c:pt idx="30">
                  <c:v>-0.05184758473652126</c:v>
                </c:pt>
                <c:pt idx="31">
                  <c:v>-0.05103103630798287</c:v>
                </c:pt>
                <c:pt idx="32">
                  <c:v>-0.0502518907629606</c:v>
                </c:pt>
                <c:pt idx="33">
                  <c:v>-0.04950737714883371</c:v>
                </c:pt>
                <c:pt idx="34">
                  <c:v>-0.04879500364742666</c:v>
                </c:pt>
                <c:pt idx="35">
                  <c:v>-0.04811252243246881</c:v>
                </c:pt>
                <c:pt idx="36">
                  <c:v>-0.04745789978762495</c:v>
                </c:pt>
                <c:pt idx="37">
                  <c:v>-0.0468292905790847</c:v>
                </c:pt>
                <c:pt idx="38">
                  <c:v>-0.046225016352102424</c:v>
                </c:pt>
                <c:pt idx="39">
                  <c:v>-0.04564354645876384</c:v>
                </c:pt>
                <c:pt idx="40">
                  <c:v>-0.045083481733371615</c:v>
                </c:pt>
                <c:pt idx="41">
                  <c:v>-0.0445435403187374</c:v>
                </c:pt>
                <c:pt idx="42">
                  <c:v>-0.04402254531628119</c:v>
                </c:pt>
                <c:pt idx="43">
                  <c:v>-0.043519413988924456</c:v>
                </c:pt>
                <c:pt idx="44">
                  <c:v>-0.043033148291193514</c:v>
                </c:pt>
                <c:pt idx="45">
                  <c:v>-0.04256282653793743</c:v>
                </c:pt>
                <c:pt idx="46">
                  <c:v>-0.042107596053325945</c:v>
                </c:pt>
                <c:pt idx="47">
                  <c:v>-0.041666666666666664</c:v>
                </c:pt>
                <c:pt idx="48">
                  <c:v>-0.041239304942116126</c:v>
                </c:pt>
                <c:pt idx="49">
                  <c:v>-0.0408248290463863</c:v>
                </c:pt>
                <c:pt idx="50">
                  <c:v>-0.04042260417272216</c:v>
                </c:pt>
                <c:pt idx="51">
                  <c:v>-0.04003203845127178</c:v>
                </c:pt>
                <c:pt idx="52">
                  <c:v>-0.03965257928590721</c:v>
                </c:pt>
                <c:pt idx="53">
                  <c:v>-0.039283710065919304</c:v>
                </c:pt>
                <c:pt idx="54">
                  <c:v>-0.03892494720807615</c:v>
                </c:pt>
                <c:pt idx="55">
                  <c:v>-0.03857583749052298</c:v>
                </c:pt>
                <c:pt idx="56">
                  <c:v>-0.038235955645093626</c:v>
                </c:pt>
                <c:pt idx="57">
                  <c:v>-0.03790490217894517</c:v>
                </c:pt>
                <c:pt idx="58">
                  <c:v>-0.03758230140014144</c:v>
                </c:pt>
                <c:pt idx="59">
                  <c:v>-0.03726779962499649</c:v>
                </c:pt>
                <c:pt idx="60">
                  <c:v>-0.03696106354772864</c:v>
                </c:pt>
                <c:pt idx="61">
                  <c:v>-0.03666177875533832</c:v>
                </c:pt>
                <c:pt idx="62">
                  <c:v>-0.036369648372665396</c:v>
                </c:pt>
                <c:pt idx="63">
                  <c:v>-0.03608439182435161</c:v>
                </c:pt>
                <c:pt idx="64">
                  <c:v>-0.03580574370197164</c:v>
                </c:pt>
                <c:pt idx="65">
                  <c:v>-0.03553345272593507</c:v>
                </c:pt>
                <c:pt idx="66">
                  <c:v>-0.03526728079292991</c:v>
                </c:pt>
                <c:pt idx="67">
                  <c:v>-0.03500700210070024</c:v>
                </c:pt>
                <c:pt idx="68">
                  <c:v>-0.034752402342845795</c:v>
                </c:pt>
                <c:pt idx="69">
                  <c:v>-0.03450327796711771</c:v>
                </c:pt>
                <c:pt idx="70">
                  <c:v>-0.034259435491376576</c:v>
                </c:pt>
                <c:pt idx="71">
                  <c:v>-0.034020690871988585</c:v>
                </c:pt>
                <c:pt idx="72">
                  <c:v>-0.033786868919974296</c:v>
                </c:pt>
                <c:pt idx="73">
                  <c:v>-0.033557802760701215</c:v>
                </c:pt>
                <c:pt idx="74">
                  <c:v>-0.033333333333333326</c:v>
                </c:pt>
                <c:pt idx="75">
                  <c:v>-0.03311330892662609</c:v>
                </c:pt>
                <c:pt idx="76">
                  <c:v>-0.03289758474798844</c:v>
                </c:pt>
                <c:pt idx="77">
                  <c:v>-0.03268602252303067</c:v>
                </c:pt>
                <c:pt idx="78">
                  <c:v>-0.032478490123081544</c:v>
                </c:pt>
                <c:pt idx="79">
                  <c:v>-0.03227486121839514</c:v>
                </c:pt>
                <c:pt idx="80">
                  <c:v>-0.032075014954979206</c:v>
                </c:pt>
                <c:pt idx="81">
                  <c:v>-0.03187883565316691</c:v>
                </c:pt>
                <c:pt idx="82">
                  <c:v>-0.031686212526223896</c:v>
                </c:pt>
                <c:pt idx="83">
                  <c:v>-0.031497039417435604</c:v>
                </c:pt>
                <c:pt idx="84">
                  <c:v>-0.03131121455425747</c:v>
                </c:pt>
                <c:pt idx="85">
                  <c:v>-0.031128640318234514</c:v>
                </c:pt>
                <c:pt idx="86">
                  <c:v>-0.03094922302950864</c:v>
                </c:pt>
                <c:pt idx="87">
                  <c:v>-0.03077287274483318</c:v>
                </c:pt>
                <c:pt idx="88">
                  <c:v>-0.03059950306810523</c:v>
                </c:pt>
                <c:pt idx="89">
                  <c:v>-0.030429030972509225</c:v>
                </c:pt>
                <c:pt idx="90">
                  <c:v>-0.03026137663344012</c:v>
                </c:pt>
                <c:pt idx="91">
                  <c:v>-0.0300964632714423</c:v>
                </c:pt>
                <c:pt idx="92">
                  <c:v>-0.02993421700446248</c:v>
                </c:pt>
                <c:pt idx="93">
                  <c:v>-0.02977456670877068</c:v>
                </c:pt>
                <c:pt idx="94">
                  <c:v>-0.02961744388795462</c:v>
                </c:pt>
                <c:pt idx="95">
                  <c:v>-0.02946278254943948</c:v>
                </c:pt>
                <c:pt idx="96">
                  <c:v>-0.02931051908802746</c:v>
                </c:pt>
                <c:pt idx="97">
                  <c:v>-0.029160592175990215</c:v>
                </c:pt>
                <c:pt idx="98">
                  <c:v>-0.029012942659282972</c:v>
                </c:pt>
                <c:pt idx="99">
                  <c:v>-0.028867513459481287</c:v>
                </c:pt>
              </c:numCache>
            </c:numRef>
          </c:val>
          <c:smooth val="0"/>
        </c:ser>
        <c:marker val="1"/>
        <c:axId val="24629102"/>
        <c:axId val="48800207"/>
      </c:lineChart>
      <c:catAx>
        <c:axId val="24629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800207"/>
        <c:crosses val="autoZero"/>
        <c:auto val="1"/>
        <c:lblOffset val="100"/>
        <c:noMultiLvlLbl val="0"/>
      </c:catAx>
      <c:valAx>
        <c:axId val="488002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6291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'Kovarianz (Zufällig)'!$E$13</c:f>
              <c:strCache>
                <c:ptCount val="1"/>
                <c:pt idx="0">
                  <c:v>Y_i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'Kovarianz (Zufällig)'!$D$14:$D$23</c:f>
              <c:numCache>
                <c:ptCount val="10"/>
                <c:pt idx="0">
                  <c:v>0.6346138224068074</c:v>
                </c:pt>
                <c:pt idx="1">
                  <c:v>0.9019727366196382</c:v>
                </c:pt>
                <c:pt idx="2">
                  <c:v>0.5124923003390367</c:v>
                </c:pt>
                <c:pt idx="3">
                  <c:v>0.3495553586301634</c:v>
                </c:pt>
                <c:pt idx="4">
                  <c:v>0.3208626158985126</c:v>
                </c:pt>
                <c:pt idx="5">
                  <c:v>0.5834781110767393</c:v>
                </c:pt>
                <c:pt idx="6">
                  <c:v>0.7742259961351883</c:v>
                </c:pt>
                <c:pt idx="7">
                  <c:v>0.3275956602249761</c:v>
                </c:pt>
                <c:pt idx="8">
                  <c:v>0.7073687041968153</c:v>
                </c:pt>
                <c:pt idx="9">
                  <c:v>0.5110202263176351</c:v>
                </c:pt>
              </c:numCache>
            </c:numRef>
          </c:xVal>
          <c:yVal>
            <c:numRef>
              <c:f>'Kovarianz (Zufällig)'!$E$14:$E$23</c:f>
              <c:numCache>
                <c:ptCount val="10"/>
                <c:pt idx="0">
                  <c:v>3.9260379718150684</c:v>
                </c:pt>
                <c:pt idx="1">
                  <c:v>3.073454430402247</c:v>
                </c:pt>
                <c:pt idx="2">
                  <c:v>5.781708311574231</c:v>
                </c:pt>
                <c:pt idx="3">
                  <c:v>8.236802091773887</c:v>
                </c:pt>
                <c:pt idx="4">
                  <c:v>9.503628181988955</c:v>
                </c:pt>
                <c:pt idx="5">
                  <c:v>3.088766126892264</c:v>
                </c:pt>
                <c:pt idx="6">
                  <c:v>9.134553677201032</c:v>
                </c:pt>
                <c:pt idx="7">
                  <c:v>7.907470956019635</c:v>
                </c:pt>
                <c:pt idx="8">
                  <c:v>4.06511071099068</c:v>
                </c:pt>
                <c:pt idx="9">
                  <c:v>5.401087198492531</c:v>
                </c:pt>
              </c:numCache>
            </c:numRef>
          </c:yVal>
          <c:smooth val="0"/>
        </c:ser>
        <c:axId val="60502656"/>
        <c:axId val="1768065"/>
      </c:scatterChart>
      <c:valAx>
        <c:axId val="605026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68065"/>
        <c:crosses val="autoZero"/>
        <c:crossBetween val="midCat"/>
        <c:dispUnits/>
      </c:valAx>
      <c:valAx>
        <c:axId val="1768065"/>
        <c:scaling>
          <c:orientation val="minMax"/>
        </c:scaling>
        <c:axPos val="l"/>
        <c:title>
          <c:tx>
            <c:rich>
              <a:bodyPr vert="horz" rot="6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5026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'Kovarianz (Faktormodell)'!$I$13</c:f>
              <c:strCache>
                <c:ptCount val="1"/>
                <c:pt idx="0">
                  <c:v>Y_i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'Kovarianz (Faktormodell)'!$H$14:$H$23</c:f>
              <c:numCache>
                <c:ptCount val="10"/>
                <c:pt idx="0">
                  <c:v>0.6652383677500853</c:v>
                </c:pt>
                <c:pt idx="1">
                  <c:v>0.9164366148362151</c:v>
                </c:pt>
                <c:pt idx="2">
                  <c:v>0.3683518634673906</c:v>
                </c:pt>
                <c:pt idx="3">
                  <c:v>0.7422364465950245</c:v>
                </c:pt>
                <c:pt idx="4">
                  <c:v>0.6123935915651799</c:v>
                </c:pt>
                <c:pt idx="5">
                  <c:v>0.33574785284320413</c:v>
                </c:pt>
                <c:pt idx="6">
                  <c:v>0.26273335353975275</c:v>
                </c:pt>
                <c:pt idx="7">
                  <c:v>0.3934898311225805</c:v>
                </c:pt>
                <c:pt idx="8">
                  <c:v>1.0299194086915633</c:v>
                </c:pt>
                <c:pt idx="9">
                  <c:v>1.0469341629733138</c:v>
                </c:pt>
              </c:numCache>
            </c:numRef>
          </c:xVal>
          <c:yVal>
            <c:numRef>
              <c:f>'Kovarianz (Faktormodell)'!$I$14:$I$23</c:f>
              <c:numCache>
                <c:ptCount val="10"/>
                <c:pt idx="0">
                  <c:v>6.449791827235773</c:v>
                </c:pt>
                <c:pt idx="1">
                  <c:v>9.540190800275354</c:v>
                </c:pt>
                <c:pt idx="2">
                  <c:v>-0.0855393121831085</c:v>
                </c:pt>
                <c:pt idx="3">
                  <c:v>8.00506344463944</c:v>
                </c:pt>
                <c:pt idx="4">
                  <c:v>8.911352242073379</c:v>
                </c:pt>
                <c:pt idx="5">
                  <c:v>-1.4867934928123434</c:v>
                </c:pt>
                <c:pt idx="6">
                  <c:v>2.5948396519326473</c:v>
                </c:pt>
                <c:pt idx="7">
                  <c:v>2.023800776823166</c:v>
                </c:pt>
                <c:pt idx="8">
                  <c:v>11.766965299362912</c:v>
                </c:pt>
                <c:pt idx="9">
                  <c:v>6.5621116224179294</c:v>
                </c:pt>
              </c:numCache>
            </c:numRef>
          </c:yVal>
          <c:smooth val="0"/>
        </c:ser>
        <c:axId val="8995538"/>
        <c:axId val="57549939"/>
      </c:scatterChart>
      <c:valAx>
        <c:axId val="89955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549939"/>
        <c:crosses val="autoZero"/>
        <c:crossBetween val="midCat"/>
        <c:dispUnits/>
      </c:valAx>
      <c:valAx>
        <c:axId val="57549939"/>
        <c:scaling>
          <c:orientation val="minMax"/>
        </c:scaling>
        <c:axPos val="l"/>
        <c:title>
          <c:tx>
            <c:rich>
              <a:bodyPr vert="horz" rot="6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9955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'Kovarianz (Faktormodell)'!$S$10</c:f>
              <c:strCache>
                <c:ptCount val="1"/>
                <c:pt idx="0">
                  <c:v>Häufigkeit 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'Kovarianz (Faktormodell)'!$Q$11:$Q$23</c:f>
              <c:numCache>
                <c:ptCount val="13"/>
                <c:pt idx="0">
                  <c:v>0.18431327259639663</c:v>
                </c:pt>
                <c:pt idx="1">
                  <c:v>0.26273335353975275</c:v>
                </c:pt>
                <c:pt idx="2">
                  <c:v>0.34115343448310886</c:v>
                </c:pt>
                <c:pt idx="3">
                  <c:v>0.419573515426465</c:v>
                </c:pt>
                <c:pt idx="4">
                  <c:v>0.4979935963698211</c:v>
                </c:pt>
                <c:pt idx="5">
                  <c:v>0.5764136773131772</c:v>
                </c:pt>
                <c:pt idx="6">
                  <c:v>0.6548337582565332</c:v>
                </c:pt>
                <c:pt idx="7">
                  <c:v>0.7332538391998893</c:v>
                </c:pt>
                <c:pt idx="8">
                  <c:v>0.8116739201432454</c:v>
                </c:pt>
                <c:pt idx="9">
                  <c:v>0.8900940010866014</c:v>
                </c:pt>
                <c:pt idx="10">
                  <c:v>0.9685140820299575</c:v>
                </c:pt>
                <c:pt idx="11">
                  <c:v>1.0469341629733135</c:v>
                </c:pt>
                <c:pt idx="12">
                  <c:v>1.1253542439166697</c:v>
                </c:pt>
              </c:numCache>
            </c:numRef>
          </c:cat>
          <c:val>
            <c:numRef>
              <c:f>'Kovarianz (Faktormodell)'!$S$11:$S$23</c:f>
              <c:numCache>
                <c:ptCount val="13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</c:numCache>
            </c:numRef>
          </c:val>
        </c:ser>
        <c:axId val="31033444"/>
        <c:axId val="30680997"/>
      </c:barChart>
      <c:catAx>
        <c:axId val="31033444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680997"/>
        <c:crosses val="autoZero"/>
        <c:auto val="1"/>
        <c:lblOffset val="100"/>
        <c:noMultiLvlLbl val="0"/>
      </c:catAx>
      <c:valAx>
        <c:axId val="306809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0334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'Kovarianz (Faktormodell, 100)'!$I$13</c:f>
              <c:strCache>
                <c:ptCount val="1"/>
                <c:pt idx="0">
                  <c:v>Y_i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'Kovarianz (Faktormodell, 100)'!$H$14:$H$113</c:f>
              <c:numCache>
                <c:ptCount val="100"/>
                <c:pt idx="0">
                  <c:v>0.6183630829914173</c:v>
                </c:pt>
                <c:pt idx="1">
                  <c:v>0.18753147237350587</c:v>
                </c:pt>
                <c:pt idx="2">
                  <c:v>0.2903883311950879</c:v>
                </c:pt>
                <c:pt idx="3">
                  <c:v>0.44418650963550815</c:v>
                </c:pt>
                <c:pt idx="4">
                  <c:v>0.38764053582751457</c:v>
                </c:pt>
                <c:pt idx="5">
                  <c:v>0.12588003168844297</c:v>
                </c:pt>
                <c:pt idx="6">
                  <c:v>0.8830569080432059</c:v>
                </c:pt>
                <c:pt idx="7">
                  <c:v>0.7225268448133899</c:v>
                </c:pt>
                <c:pt idx="8">
                  <c:v>0.5303238985605926</c:v>
                </c:pt>
                <c:pt idx="9">
                  <c:v>0.13514669616876956</c:v>
                </c:pt>
                <c:pt idx="10">
                  <c:v>0.30128501378020345</c:v>
                </c:pt>
                <c:pt idx="11">
                  <c:v>0.5051076854080833</c:v>
                </c:pt>
                <c:pt idx="12">
                  <c:v>0.8951907529829228</c:v>
                </c:pt>
                <c:pt idx="13">
                  <c:v>0.7117310088557716</c:v>
                </c:pt>
                <c:pt idx="14">
                  <c:v>0.7581844714933414</c:v>
                </c:pt>
                <c:pt idx="15">
                  <c:v>0.6889542899176866</c:v>
                </c:pt>
                <c:pt idx="16">
                  <c:v>0.8910470802109609</c:v>
                </c:pt>
                <c:pt idx="17">
                  <c:v>0.24235461887762838</c:v>
                </c:pt>
                <c:pt idx="18">
                  <c:v>0.9022625691796673</c:v>
                </c:pt>
                <c:pt idx="19">
                  <c:v>0.40329167868314364</c:v>
                </c:pt>
                <c:pt idx="20">
                  <c:v>0.8055964883398901</c:v>
                </c:pt>
                <c:pt idx="21">
                  <c:v>0.6824401989034155</c:v>
                </c:pt>
                <c:pt idx="22">
                  <c:v>0.33558017476219804</c:v>
                </c:pt>
                <c:pt idx="23">
                  <c:v>0.7271065086405226</c:v>
                </c:pt>
                <c:pt idx="24">
                  <c:v>0.3968373304405154</c:v>
                </c:pt>
                <c:pt idx="25">
                  <c:v>0.8812203504222179</c:v>
                </c:pt>
                <c:pt idx="26">
                  <c:v>0.056698149493863315</c:v>
                </c:pt>
                <c:pt idx="27">
                  <c:v>-0.048309086024893144</c:v>
                </c:pt>
                <c:pt idx="28">
                  <c:v>0.5442564767199735</c:v>
                </c:pt>
                <c:pt idx="29">
                  <c:v>0.8391163167614644</c:v>
                </c:pt>
                <c:pt idx="30">
                  <c:v>0.5589263937128639</c:v>
                </c:pt>
                <c:pt idx="31">
                  <c:v>0.7759766230288173</c:v>
                </c:pt>
                <c:pt idx="32">
                  <c:v>0.6802604506717949</c:v>
                </c:pt>
                <c:pt idx="33">
                  <c:v>0.8403964077288196</c:v>
                </c:pt>
                <c:pt idx="34">
                  <c:v>0.6065832139123915</c:v>
                </c:pt>
                <c:pt idx="35">
                  <c:v>0.8407580627826632</c:v>
                </c:pt>
                <c:pt idx="36">
                  <c:v>0.8083043882497616</c:v>
                </c:pt>
                <c:pt idx="37">
                  <c:v>0.5021670248373153</c:v>
                </c:pt>
                <c:pt idx="38">
                  <c:v>0.6080126866993356</c:v>
                </c:pt>
                <c:pt idx="39">
                  <c:v>0.6863373148339704</c:v>
                </c:pt>
                <c:pt idx="40">
                  <c:v>0.028405092810855292</c:v>
                </c:pt>
                <c:pt idx="41">
                  <c:v>0.8455305897963659</c:v>
                </c:pt>
                <c:pt idx="42">
                  <c:v>0.1570317823598123</c:v>
                </c:pt>
                <c:pt idx="43">
                  <c:v>0.628902740471013</c:v>
                </c:pt>
                <c:pt idx="44">
                  <c:v>0.5118932891746126</c:v>
                </c:pt>
                <c:pt idx="45">
                  <c:v>0.5042523424632936</c:v>
                </c:pt>
                <c:pt idx="46">
                  <c:v>0.6310477219519238</c:v>
                </c:pt>
                <c:pt idx="47">
                  <c:v>0.4915610459884504</c:v>
                </c:pt>
                <c:pt idx="48">
                  <c:v>0.666867091704459</c:v>
                </c:pt>
                <c:pt idx="49">
                  <c:v>0.06692155658873683</c:v>
                </c:pt>
                <c:pt idx="50">
                  <c:v>0.8924256385767111</c:v>
                </c:pt>
                <c:pt idx="51">
                  <c:v>0.918892683936102</c:v>
                </c:pt>
                <c:pt idx="52">
                  <c:v>0.965293504620937</c:v>
                </c:pt>
                <c:pt idx="53">
                  <c:v>0.7822876732261841</c:v>
                </c:pt>
                <c:pt idx="54">
                  <c:v>0.6523811698027597</c:v>
                </c:pt>
                <c:pt idx="55">
                  <c:v>0.41409220639770783</c:v>
                </c:pt>
                <c:pt idx="56">
                  <c:v>0.12921252459696014</c:v>
                </c:pt>
                <c:pt idx="57">
                  <c:v>0.6165307341911432</c:v>
                </c:pt>
                <c:pt idx="58">
                  <c:v>0.3547791657792564</c:v>
                </c:pt>
                <c:pt idx="59">
                  <c:v>0.23607884632771425</c:v>
                </c:pt>
                <c:pt idx="60">
                  <c:v>0.25544719587399745</c:v>
                </c:pt>
                <c:pt idx="61">
                  <c:v>0.09783152155080527</c:v>
                </c:pt>
                <c:pt idx="62">
                  <c:v>0.18422299888548282</c:v>
                </c:pt>
                <c:pt idx="63">
                  <c:v>0.5869626165073998</c:v>
                </c:pt>
                <c:pt idx="64">
                  <c:v>0.42459318398897544</c:v>
                </c:pt>
                <c:pt idx="65">
                  <c:v>0.3476514351382302</c:v>
                </c:pt>
                <c:pt idx="66">
                  <c:v>0.2077377815252966</c:v>
                </c:pt>
                <c:pt idx="67">
                  <c:v>0.5175950347720484</c:v>
                </c:pt>
                <c:pt idx="68">
                  <c:v>0.8145959727580172</c:v>
                </c:pt>
                <c:pt idx="69">
                  <c:v>0.5590695587660108</c:v>
                </c:pt>
                <c:pt idx="70">
                  <c:v>0.5995631092446468</c:v>
                </c:pt>
                <c:pt idx="71">
                  <c:v>0.1005521708516881</c:v>
                </c:pt>
                <c:pt idx="72">
                  <c:v>0.2222296244755969</c:v>
                </c:pt>
                <c:pt idx="73">
                  <c:v>0.5124763148010606</c:v>
                </c:pt>
                <c:pt idx="74">
                  <c:v>0.8605055847881822</c:v>
                </c:pt>
                <c:pt idx="75">
                  <c:v>0.34177805001386896</c:v>
                </c:pt>
                <c:pt idx="76">
                  <c:v>0.4188786451140199</c:v>
                </c:pt>
                <c:pt idx="77">
                  <c:v>0.06598596380746113</c:v>
                </c:pt>
                <c:pt idx="78">
                  <c:v>0.35360888852113076</c:v>
                </c:pt>
                <c:pt idx="79">
                  <c:v>0.5571651262325397</c:v>
                </c:pt>
                <c:pt idx="80">
                  <c:v>0.7367741024769822</c:v>
                </c:pt>
                <c:pt idx="81">
                  <c:v>0.17826435061478962</c:v>
                </c:pt>
                <c:pt idx="82">
                  <c:v>0.7025252943169692</c:v>
                </c:pt>
                <c:pt idx="83">
                  <c:v>0.3939554135523776</c:v>
                </c:pt>
                <c:pt idx="84">
                  <c:v>0.8329462475815893</c:v>
                </c:pt>
                <c:pt idx="85">
                  <c:v>0.20752159559492256</c:v>
                </c:pt>
                <c:pt idx="86">
                  <c:v>0.7066812830255651</c:v>
                </c:pt>
                <c:pt idx="87">
                  <c:v>-0.0673710386924753</c:v>
                </c:pt>
                <c:pt idx="88">
                  <c:v>0.8250811015402932</c:v>
                </c:pt>
                <c:pt idx="89">
                  <c:v>0.24326291330546412</c:v>
                </c:pt>
                <c:pt idx="90">
                  <c:v>0.050786111811953305</c:v>
                </c:pt>
                <c:pt idx="91">
                  <c:v>0.5152995087962999</c:v>
                </c:pt>
                <c:pt idx="92">
                  <c:v>0.11189156633312064</c:v>
                </c:pt>
                <c:pt idx="93">
                  <c:v>-0.05354211556018573</c:v>
                </c:pt>
                <c:pt idx="94">
                  <c:v>0.5420275756849664</c:v>
                </c:pt>
                <c:pt idx="95">
                  <c:v>0.4126834642929718</c:v>
                </c:pt>
                <c:pt idx="96">
                  <c:v>0.7952401091675991</c:v>
                </c:pt>
                <c:pt idx="97">
                  <c:v>0.3073512026934412</c:v>
                </c:pt>
                <c:pt idx="98">
                  <c:v>0.4866736030122664</c:v>
                </c:pt>
                <c:pt idx="99">
                  <c:v>0.4751289754771304</c:v>
                </c:pt>
              </c:numCache>
            </c:numRef>
          </c:xVal>
          <c:yVal>
            <c:numRef>
              <c:f>'Kovarianz (Faktormodell, 100)'!$I$14:$I$113</c:f>
              <c:numCache>
                <c:ptCount val="100"/>
                <c:pt idx="0">
                  <c:v>5.5915539665771625</c:v>
                </c:pt>
                <c:pt idx="1">
                  <c:v>4.591821527558059</c:v>
                </c:pt>
                <c:pt idx="2">
                  <c:v>4.8433578486765665</c:v>
                </c:pt>
                <c:pt idx="3">
                  <c:v>8.426322180223378</c:v>
                </c:pt>
                <c:pt idx="4">
                  <c:v>6.0945750584133895</c:v>
                </c:pt>
                <c:pt idx="5">
                  <c:v>-1.3109505688719496</c:v>
                </c:pt>
                <c:pt idx="6">
                  <c:v>5.172041884302305</c:v>
                </c:pt>
                <c:pt idx="7">
                  <c:v>6.2202178203343195</c:v>
                </c:pt>
                <c:pt idx="8">
                  <c:v>9.65203977052375</c:v>
                </c:pt>
                <c:pt idx="9">
                  <c:v>0.46646224470509345</c:v>
                </c:pt>
                <c:pt idx="10">
                  <c:v>5.701729527692008</c:v>
                </c:pt>
                <c:pt idx="11">
                  <c:v>2.650059970232927</c:v>
                </c:pt>
                <c:pt idx="12">
                  <c:v>7.180330047384669</c:v>
                </c:pt>
                <c:pt idx="13">
                  <c:v>6.587760171840673</c:v>
                </c:pt>
                <c:pt idx="14">
                  <c:v>4.124200421459864</c:v>
                </c:pt>
                <c:pt idx="15">
                  <c:v>8.542616996308931</c:v>
                </c:pt>
                <c:pt idx="16">
                  <c:v>3.4786966767301895</c:v>
                </c:pt>
                <c:pt idx="17">
                  <c:v>2.5810133670636275</c:v>
                </c:pt>
                <c:pt idx="18">
                  <c:v>4.6466951165058745</c:v>
                </c:pt>
                <c:pt idx="19">
                  <c:v>3.9977757445610846</c:v>
                </c:pt>
                <c:pt idx="20">
                  <c:v>4.312551550384583</c:v>
                </c:pt>
                <c:pt idx="21">
                  <c:v>7.42892280944662</c:v>
                </c:pt>
                <c:pt idx="22">
                  <c:v>1.8640768560014411</c:v>
                </c:pt>
                <c:pt idx="23">
                  <c:v>4.812160544451915</c:v>
                </c:pt>
                <c:pt idx="24">
                  <c:v>3.665388184277705</c:v>
                </c:pt>
                <c:pt idx="25">
                  <c:v>8.887318402571083</c:v>
                </c:pt>
                <c:pt idx="26">
                  <c:v>0.6944577188677883</c:v>
                </c:pt>
                <c:pt idx="27">
                  <c:v>4.160093299478234</c:v>
                </c:pt>
                <c:pt idx="28">
                  <c:v>0.23209350768540737</c:v>
                </c:pt>
                <c:pt idx="29">
                  <c:v>7.998075113419213</c:v>
                </c:pt>
                <c:pt idx="30">
                  <c:v>3.7974197427706806</c:v>
                </c:pt>
                <c:pt idx="31">
                  <c:v>3.9553779376605083</c:v>
                </c:pt>
                <c:pt idx="32">
                  <c:v>10.776254231848558</c:v>
                </c:pt>
                <c:pt idx="33">
                  <c:v>9.134698942232719</c:v>
                </c:pt>
                <c:pt idx="34">
                  <c:v>2.7521165282199336</c:v>
                </c:pt>
                <c:pt idx="35">
                  <c:v>9.015165031126209</c:v>
                </c:pt>
                <c:pt idx="36">
                  <c:v>7.361968810231238</c:v>
                </c:pt>
                <c:pt idx="37">
                  <c:v>5.868898208877393</c:v>
                </c:pt>
                <c:pt idx="38">
                  <c:v>7.62465841800954</c:v>
                </c:pt>
                <c:pt idx="39">
                  <c:v>6.5813579610984805</c:v>
                </c:pt>
                <c:pt idx="40">
                  <c:v>1.0982624273273265</c:v>
                </c:pt>
                <c:pt idx="41">
                  <c:v>10.096267657558384</c:v>
                </c:pt>
                <c:pt idx="42">
                  <c:v>4.131724368401702</c:v>
                </c:pt>
                <c:pt idx="43">
                  <c:v>6.535173882190572</c:v>
                </c:pt>
                <c:pt idx="44">
                  <c:v>7.251934943287381</c:v>
                </c:pt>
                <c:pt idx="45">
                  <c:v>-0.3097067214295901</c:v>
                </c:pt>
                <c:pt idx="46">
                  <c:v>5.077267063502082</c:v>
                </c:pt>
                <c:pt idx="47">
                  <c:v>7.3976482690311105</c:v>
                </c:pt>
                <c:pt idx="48">
                  <c:v>4.493372441880987</c:v>
                </c:pt>
                <c:pt idx="49">
                  <c:v>-1.5013525835941763</c:v>
                </c:pt>
                <c:pt idx="50">
                  <c:v>7.323202956305179</c:v>
                </c:pt>
                <c:pt idx="51">
                  <c:v>8.285408885494958</c:v>
                </c:pt>
                <c:pt idx="52">
                  <c:v>4.84405948956424</c:v>
                </c:pt>
                <c:pt idx="53">
                  <c:v>8.477865554111757</c:v>
                </c:pt>
                <c:pt idx="54">
                  <c:v>7.686432513934085</c:v>
                </c:pt>
                <c:pt idx="55">
                  <c:v>1.1214449240744826</c:v>
                </c:pt>
                <c:pt idx="56">
                  <c:v>7.208329262535607</c:v>
                </c:pt>
                <c:pt idx="57">
                  <c:v>3.2102236986389725</c:v>
                </c:pt>
                <c:pt idx="58">
                  <c:v>10.056984194425187</c:v>
                </c:pt>
                <c:pt idx="59">
                  <c:v>3.7834329218301015</c:v>
                </c:pt>
                <c:pt idx="60">
                  <c:v>0.10587377902073847</c:v>
                </c:pt>
                <c:pt idx="61">
                  <c:v>5.883693673805976</c:v>
                </c:pt>
                <c:pt idx="62">
                  <c:v>2.534068125135394</c:v>
                </c:pt>
                <c:pt idx="63">
                  <c:v>10.557543384347065</c:v>
                </c:pt>
                <c:pt idx="64">
                  <c:v>7.473865439084889</c:v>
                </c:pt>
                <c:pt idx="65">
                  <c:v>0.5553491373730388</c:v>
                </c:pt>
                <c:pt idx="66">
                  <c:v>5.719197727640983</c:v>
                </c:pt>
                <c:pt idx="67">
                  <c:v>5.168189823367552</c:v>
                </c:pt>
                <c:pt idx="68">
                  <c:v>1.9858052437413538</c:v>
                </c:pt>
                <c:pt idx="69">
                  <c:v>2.43493211707168</c:v>
                </c:pt>
                <c:pt idx="70">
                  <c:v>9.363196432382285</c:v>
                </c:pt>
                <c:pt idx="71">
                  <c:v>0.22239594043273758</c:v>
                </c:pt>
                <c:pt idx="72">
                  <c:v>5.132285955372685</c:v>
                </c:pt>
                <c:pt idx="73">
                  <c:v>5.705996767097416</c:v>
                </c:pt>
                <c:pt idx="74">
                  <c:v>2.328153195696108</c:v>
                </c:pt>
                <c:pt idx="75">
                  <c:v>2.7674047302340345</c:v>
                </c:pt>
                <c:pt idx="76">
                  <c:v>4.929280251264317</c:v>
                </c:pt>
                <c:pt idx="77">
                  <c:v>-0.81871328609832</c:v>
                </c:pt>
                <c:pt idx="78">
                  <c:v>-1.323517324207284</c:v>
                </c:pt>
                <c:pt idx="79">
                  <c:v>6.954938079579042</c:v>
                </c:pt>
                <c:pt idx="80">
                  <c:v>4.493395215831386</c:v>
                </c:pt>
                <c:pt idx="81">
                  <c:v>3.4605521422767693</c:v>
                </c:pt>
                <c:pt idx="82">
                  <c:v>3.0117200597590115</c:v>
                </c:pt>
                <c:pt idx="83">
                  <c:v>4.532301795531477</c:v>
                </c:pt>
                <c:pt idx="84">
                  <c:v>8.157141518121586</c:v>
                </c:pt>
                <c:pt idx="85">
                  <c:v>2.3756692802849595</c:v>
                </c:pt>
                <c:pt idx="86">
                  <c:v>4.473550110829622</c:v>
                </c:pt>
                <c:pt idx="87">
                  <c:v>-0.6911755405498203</c:v>
                </c:pt>
                <c:pt idx="88">
                  <c:v>7.28780690689654</c:v>
                </c:pt>
                <c:pt idx="89">
                  <c:v>0.9622634684791933</c:v>
                </c:pt>
                <c:pt idx="90">
                  <c:v>0.24733484245894122</c:v>
                </c:pt>
                <c:pt idx="91">
                  <c:v>4.587686495628587</c:v>
                </c:pt>
                <c:pt idx="92">
                  <c:v>1.3034952024781687</c:v>
                </c:pt>
                <c:pt idx="93">
                  <c:v>2.735410015770721</c:v>
                </c:pt>
                <c:pt idx="94">
                  <c:v>6.8771422699561375</c:v>
                </c:pt>
                <c:pt idx="95">
                  <c:v>6.5851426503070165</c:v>
                </c:pt>
                <c:pt idx="96">
                  <c:v>6.718387499706141</c:v>
                </c:pt>
                <c:pt idx="97">
                  <c:v>4.96360751362857</c:v>
                </c:pt>
                <c:pt idx="98">
                  <c:v>4.983936751537174</c:v>
                </c:pt>
                <c:pt idx="99">
                  <c:v>5.491528377957756</c:v>
                </c:pt>
              </c:numCache>
            </c:numRef>
          </c:yVal>
          <c:smooth val="0"/>
        </c:ser>
        <c:axId val="2132790"/>
        <c:axId val="38538263"/>
      </c:scatterChart>
      <c:valAx>
        <c:axId val="21327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538263"/>
        <c:crosses val="autoZero"/>
        <c:crossBetween val="midCat"/>
        <c:dispUnits/>
      </c:valAx>
      <c:valAx>
        <c:axId val="38538263"/>
        <c:scaling>
          <c:orientation val="minMax"/>
        </c:scaling>
        <c:axPos val="l"/>
        <c:title>
          <c:tx>
            <c:rich>
              <a:bodyPr vert="horz" rot="6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327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'Kovarianz (Faktormodell, 100)'!$S$10</c:f>
              <c:strCache>
                <c:ptCount val="1"/>
                <c:pt idx="0">
                  <c:v>Häufigkeit 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'Kovarianz (Faktormodell, 100)'!$Q$11:$Q$23</c:f>
              <c:numCache>
                <c:ptCount val="13"/>
                <c:pt idx="0">
                  <c:v>-0.17063749302381653</c:v>
                </c:pt>
                <c:pt idx="1">
                  <c:v>-0.06737103869247531</c:v>
                </c:pt>
                <c:pt idx="2">
                  <c:v>0.03589541563886592</c:v>
                </c:pt>
                <c:pt idx="3">
                  <c:v>0.13916186997020713</c:v>
                </c:pt>
                <c:pt idx="4">
                  <c:v>0.24242832430154837</c:v>
                </c:pt>
                <c:pt idx="5">
                  <c:v>0.3456947786328896</c:v>
                </c:pt>
                <c:pt idx="6">
                  <c:v>0.44896123296423085</c:v>
                </c:pt>
                <c:pt idx="7">
                  <c:v>0.552227687295572</c:v>
                </c:pt>
                <c:pt idx="8">
                  <c:v>0.6554941416269132</c:v>
                </c:pt>
                <c:pt idx="9">
                  <c:v>0.7587605959582544</c:v>
                </c:pt>
                <c:pt idx="10">
                  <c:v>0.8620270502895956</c:v>
                </c:pt>
                <c:pt idx="11">
                  <c:v>0.9652935046209368</c:v>
                </c:pt>
                <c:pt idx="12">
                  <c:v>1.068559958952278</c:v>
                </c:pt>
              </c:numCache>
            </c:numRef>
          </c:cat>
          <c:val>
            <c:numRef>
              <c:f>'Kovarianz (Faktormodell, 100)'!$S$11:$S$23</c:f>
              <c:numCache>
                <c:ptCount val="13"/>
                <c:pt idx="0">
                  <c:v>0</c:v>
                </c:pt>
                <c:pt idx="1">
                  <c:v>4</c:v>
                </c:pt>
                <c:pt idx="2">
                  <c:v>10</c:v>
                </c:pt>
                <c:pt idx="3">
                  <c:v>9</c:v>
                </c:pt>
                <c:pt idx="4">
                  <c:v>7</c:v>
                </c:pt>
                <c:pt idx="5">
                  <c:v>12</c:v>
                </c:pt>
                <c:pt idx="6">
                  <c:v>13</c:v>
                </c:pt>
                <c:pt idx="7">
                  <c:v>12</c:v>
                </c:pt>
                <c:pt idx="8">
                  <c:v>12</c:v>
                </c:pt>
                <c:pt idx="9">
                  <c:v>13</c:v>
                </c:pt>
                <c:pt idx="10">
                  <c:v>7</c:v>
                </c:pt>
                <c:pt idx="11">
                  <c:v>1</c:v>
                </c:pt>
                <c:pt idx="12">
                  <c:v>0</c:v>
                </c:pt>
              </c:numCache>
            </c:numRef>
          </c:val>
        </c:ser>
        <c:axId val="34591560"/>
        <c:axId val="50452937"/>
      </c:barChart>
      <c:catAx>
        <c:axId val="34591560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452937"/>
        <c:crosses val="autoZero"/>
        <c:auto val="1"/>
        <c:lblOffset val="100"/>
        <c:noMultiLvlLbl val="0"/>
      </c:catAx>
      <c:valAx>
        <c:axId val="504529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5915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'Kovarianz (deterministisch)'!$C$14</c:f>
              <c:strCache>
                <c:ptCount val="1"/>
                <c:pt idx="0">
                  <c:v>Y_i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'Kovarianz (deterministisch)'!$B$15:$B$114</c:f>
              <c:numCache>
                <c:ptCount val="100"/>
                <c:pt idx="0">
                  <c:v>0.045086183928781054</c:v>
                </c:pt>
                <c:pt idx="1">
                  <c:v>0.23364085918096156</c:v>
                </c:pt>
                <c:pt idx="2">
                  <c:v>0.3104483019986417</c:v>
                </c:pt>
                <c:pt idx="3">
                  <c:v>-0.22308460669674401</c:v>
                </c:pt>
                <c:pt idx="4">
                  <c:v>0.1356103264293167</c:v>
                </c:pt>
                <c:pt idx="5">
                  <c:v>-0.4768058708197609</c:v>
                </c:pt>
                <c:pt idx="6">
                  <c:v>-0.3512494686492662</c:v>
                </c:pt>
                <c:pt idx="7">
                  <c:v>-0.43799493580708226</c:v>
                </c:pt>
                <c:pt idx="8">
                  <c:v>0.006381675877293214</c:v>
                </c:pt>
                <c:pt idx="9">
                  <c:v>-0.4800298810431993</c:v>
                </c:pt>
                <c:pt idx="10">
                  <c:v>0.028081577611136943</c:v>
                </c:pt>
                <c:pt idx="11">
                  <c:v>0.418788353825466</c:v>
                </c:pt>
                <c:pt idx="12">
                  <c:v>-0.26701719378426314</c:v>
                </c:pt>
                <c:pt idx="13">
                  <c:v>0.021851403429371086</c:v>
                </c:pt>
                <c:pt idx="14">
                  <c:v>0.4104321643756801</c:v>
                </c:pt>
                <c:pt idx="15">
                  <c:v>0.07744396147237165</c:v>
                </c:pt>
                <c:pt idx="16">
                  <c:v>0.11407252899068432</c:v>
                </c:pt>
                <c:pt idx="17">
                  <c:v>-0.24009590887022636</c:v>
                </c:pt>
                <c:pt idx="18">
                  <c:v>-0.11954887088880284</c:v>
                </c:pt>
                <c:pt idx="19">
                  <c:v>0.2969427840035541</c:v>
                </c:pt>
                <c:pt idx="20">
                  <c:v>-0.021019717378822023</c:v>
                </c:pt>
                <c:pt idx="21">
                  <c:v>0.30293425158385734</c:v>
                </c:pt>
                <c:pt idx="22">
                  <c:v>-0.3094360521471131</c:v>
                </c:pt>
                <c:pt idx="23">
                  <c:v>-0.2146603490438579</c:v>
                </c:pt>
                <c:pt idx="24">
                  <c:v>-0.032364374454593836</c:v>
                </c:pt>
                <c:pt idx="25">
                  <c:v>0.18269643186970796</c:v>
                </c:pt>
                <c:pt idx="26">
                  <c:v>-0.23782293966862245</c:v>
                </c:pt>
                <c:pt idx="27">
                  <c:v>-0.41058596566825933</c:v>
                </c:pt>
                <c:pt idx="28">
                  <c:v>0.05901398114144474</c:v>
                </c:pt>
                <c:pt idx="29">
                  <c:v>0.3877408969593681</c:v>
                </c:pt>
                <c:pt idx="30">
                  <c:v>-0.3462117160094927</c:v>
                </c:pt>
                <c:pt idx="31">
                  <c:v>-0.3781991341598929</c:v>
                </c:pt>
                <c:pt idx="32">
                  <c:v>-0.2246365283581111</c:v>
                </c:pt>
                <c:pt idx="33">
                  <c:v>0.39522570503194965</c:v>
                </c:pt>
                <c:pt idx="34">
                  <c:v>-0.33121398022902726</c:v>
                </c:pt>
                <c:pt idx="35">
                  <c:v>0.42498332172927245</c:v>
                </c:pt>
                <c:pt idx="36">
                  <c:v>0.36886459765182966</c:v>
                </c:pt>
                <c:pt idx="37">
                  <c:v>-0.21910133879368487</c:v>
                </c:pt>
                <c:pt idx="38">
                  <c:v>0.36987668633946846</c:v>
                </c:pt>
                <c:pt idx="39">
                  <c:v>-0.22846708976276187</c:v>
                </c:pt>
                <c:pt idx="40">
                  <c:v>0.08178231661134916</c:v>
                </c:pt>
                <c:pt idx="41">
                  <c:v>-0.15259783459238552</c:v>
                </c:pt>
                <c:pt idx="42">
                  <c:v>-0.26510570750977</c:v>
                </c:pt>
                <c:pt idx="43">
                  <c:v>-0.3384269204158912</c:v>
                </c:pt>
                <c:pt idx="44">
                  <c:v>0.1782783439897273</c:v>
                </c:pt>
                <c:pt idx="45">
                  <c:v>-0.47333314731141884</c:v>
                </c:pt>
                <c:pt idx="46">
                  <c:v>-0.2871646183177812</c:v>
                </c:pt>
                <c:pt idx="47">
                  <c:v>-0.0716122460163775</c:v>
                </c:pt>
                <c:pt idx="48">
                  <c:v>0.04564947045232404</c:v>
                </c:pt>
                <c:pt idx="49">
                  <c:v>0.43595106617870893</c:v>
                </c:pt>
                <c:pt idx="50">
                  <c:v>-0.3129367798981819</c:v>
                </c:pt>
                <c:pt idx="51">
                  <c:v>-0.30997298400578144</c:v>
                </c:pt>
                <c:pt idx="52">
                  <c:v>-0.4002480088045941</c:v>
                </c:pt>
                <c:pt idx="53">
                  <c:v>0.12752537988429502</c:v>
                </c:pt>
                <c:pt idx="54">
                  <c:v>-0.2636114671676486</c:v>
                </c:pt>
                <c:pt idx="55">
                  <c:v>-0.11495675622620616</c:v>
                </c:pt>
                <c:pt idx="56">
                  <c:v>0.20844552585839837</c:v>
                </c:pt>
                <c:pt idx="57">
                  <c:v>-0.2590750926004921</c:v>
                </c:pt>
                <c:pt idx="58">
                  <c:v>-0.3958792141885734</c:v>
                </c:pt>
                <c:pt idx="59">
                  <c:v>-0.004571845351217796</c:v>
                </c:pt>
                <c:pt idx="60">
                  <c:v>-0.006474597182059227</c:v>
                </c:pt>
                <c:pt idx="61">
                  <c:v>-0.12395000906243414</c:v>
                </c:pt>
                <c:pt idx="62">
                  <c:v>0.04493726931690234</c:v>
                </c:pt>
                <c:pt idx="63">
                  <c:v>0.4553617759310531</c:v>
                </c:pt>
                <c:pt idx="64">
                  <c:v>0.4229237203813212</c:v>
                </c:pt>
                <c:pt idx="65">
                  <c:v>0.0875206702524014</c:v>
                </c:pt>
                <c:pt idx="66">
                  <c:v>0.13789531504947572</c:v>
                </c:pt>
                <c:pt idx="67">
                  <c:v>-0.027020677998985</c:v>
                </c:pt>
                <c:pt idx="68">
                  <c:v>0.25830335296159745</c:v>
                </c:pt>
                <c:pt idx="69">
                  <c:v>0.1662084861053288</c:v>
                </c:pt>
                <c:pt idx="70">
                  <c:v>0.48260272044388675</c:v>
                </c:pt>
                <c:pt idx="71">
                  <c:v>0.4201278749826187</c:v>
                </c:pt>
                <c:pt idx="72">
                  <c:v>0.37854618469522006</c:v>
                </c:pt>
                <c:pt idx="73">
                  <c:v>0.445721375298165</c:v>
                </c:pt>
                <c:pt idx="74">
                  <c:v>-0.27034149148296294</c:v>
                </c:pt>
                <c:pt idx="75">
                  <c:v>0.0009151552852622036</c:v>
                </c:pt>
                <c:pt idx="76">
                  <c:v>0.2952610258098267</c:v>
                </c:pt>
                <c:pt idx="77">
                  <c:v>-0.21576884319505307</c:v>
                </c:pt>
                <c:pt idx="78">
                  <c:v>0.4333937529052041</c:v>
                </c:pt>
                <c:pt idx="79">
                  <c:v>0.025701507694578574</c:v>
                </c:pt>
                <c:pt idx="80">
                  <c:v>0.2690468637137402</c:v>
                </c:pt>
                <c:pt idx="81">
                  <c:v>0.1713404748117231</c:v>
                </c:pt>
                <c:pt idx="82">
                  <c:v>0.1884736708925674</c:v>
                </c:pt>
                <c:pt idx="83">
                  <c:v>-0.36686412372457844</c:v>
                </c:pt>
                <c:pt idx="84">
                  <c:v>-0.2385307255282232</c:v>
                </c:pt>
                <c:pt idx="85">
                  <c:v>0.4953874002896663</c:v>
                </c:pt>
                <c:pt idx="86">
                  <c:v>-0.11810559625498462</c:v>
                </c:pt>
                <c:pt idx="87">
                  <c:v>0.27706549738876385</c:v>
                </c:pt>
                <c:pt idx="88">
                  <c:v>0.10507931741635046</c:v>
                </c:pt>
                <c:pt idx="89">
                  <c:v>0.21162277408277008</c:v>
                </c:pt>
                <c:pt idx="90">
                  <c:v>-0.12693817375642746</c:v>
                </c:pt>
                <c:pt idx="91">
                  <c:v>-0.12182752782069994</c:v>
                </c:pt>
                <c:pt idx="92">
                  <c:v>-0.45742241402766215</c:v>
                </c:pt>
                <c:pt idx="93">
                  <c:v>0.0009413096966195411</c:v>
                </c:pt>
                <c:pt idx="94">
                  <c:v>0.07024423586678186</c:v>
                </c:pt>
                <c:pt idx="95">
                  <c:v>-0.09342071612735481</c:v>
                </c:pt>
                <c:pt idx="96">
                  <c:v>0.34856914048994536</c:v>
                </c:pt>
                <c:pt idx="97">
                  <c:v>-0.19881380438750362</c:v>
                </c:pt>
                <c:pt idx="98">
                  <c:v>-0.19230259209617895</c:v>
                </c:pt>
                <c:pt idx="99">
                  <c:v>0.3328624676556766</c:v>
                </c:pt>
              </c:numCache>
            </c:numRef>
          </c:xVal>
          <c:yVal>
            <c:numRef>
              <c:f>'Kovarianz (deterministisch)'!$C$15:$C$114</c:f>
              <c:numCache>
                <c:ptCount val="100"/>
                <c:pt idx="0">
                  <c:v>0.002032763981259875</c:v>
                </c:pt>
                <c:pt idx="1">
                  <c:v>0.05458805107881791</c:v>
                </c:pt>
                <c:pt idx="2">
                  <c:v>0.09637814821383985</c:v>
                </c:pt>
                <c:pt idx="3">
                  <c:v>0.04976674174504096</c:v>
                </c:pt>
                <c:pt idx="4">
                  <c:v>0.01839016063426583</c:v>
                </c:pt>
                <c:pt idx="5">
                  <c:v>0.2273438384481905</c:v>
                </c:pt>
                <c:pt idx="6">
                  <c:v>0.12337618922639185</c:v>
                </c:pt>
                <c:pt idx="7">
                  <c:v>0.1918395637926501</c:v>
                </c:pt>
                <c:pt idx="8">
                  <c:v>4.072578700282611E-05</c:v>
                </c:pt>
                <c:pt idx="9">
                  <c:v>0.2304286866943481</c:v>
                </c:pt>
                <c:pt idx="10">
                  <c:v>0.0007885750011303077</c:v>
                </c:pt>
                <c:pt idx="11">
                  <c:v>0.1753836852998437</c:v>
                </c:pt>
                <c:pt idx="12">
                  <c:v>0.07129818177642273</c:v>
                </c:pt>
                <c:pt idx="13">
                  <c:v>0.00047748383183313043</c:v>
                </c:pt>
                <c:pt idx="14">
                  <c:v>0.16845456155410526</c:v>
                </c:pt>
                <c:pt idx="15">
                  <c:v>0.0059975671685341845</c:v>
                </c:pt>
                <c:pt idx="16">
                  <c:v>0.013012541870330515</c:v>
                </c:pt>
                <c:pt idx="17">
                  <c:v>0.05764604545622004</c:v>
                </c:pt>
                <c:pt idx="18">
                  <c:v>0.01429193253078765</c:v>
                </c:pt>
                <c:pt idx="19">
                  <c:v>0.0881750169717814</c:v>
                </c:pt>
                <c:pt idx="20">
                  <c:v>0.0004418285186855526</c:v>
                </c:pt>
                <c:pt idx="21">
                  <c:v>0.09176916078267178</c:v>
                </c:pt>
                <c:pt idx="22">
                  <c:v>0.09575067036839091</c:v>
                </c:pt>
                <c:pt idx="23">
                  <c:v>0.0460790654516309</c:v>
                </c:pt>
                <c:pt idx="24">
                  <c:v>0.001047452733837166</c:v>
                </c:pt>
                <c:pt idx="25">
                  <c:v>0.033377986217922845</c:v>
                </c:pt>
                <c:pt idx="26">
                  <c:v>0.05655975063262523</c:v>
                </c:pt>
                <c:pt idx="27">
                  <c:v>0.16858083520373704</c:v>
                </c:pt>
                <c:pt idx="28">
                  <c:v>0.003482649970162795</c:v>
                </c:pt>
                <c:pt idx="29">
                  <c:v>0.1503430031748553</c:v>
                </c:pt>
                <c:pt idx="30">
                  <c:v>0.11986255230223762</c:v>
                </c:pt>
                <c:pt idx="31">
                  <c:v>0.14303458507929268</c:v>
                </c:pt>
                <c:pt idx="32">
                  <c:v>0.050461569872784454</c:v>
                </c:pt>
                <c:pt idx="33">
                  <c:v>0.15620335791800166</c:v>
                </c:pt>
                <c:pt idx="34">
                  <c:v>0.10970270069915446</c:v>
                </c:pt>
                <c:pt idx="35">
                  <c:v>0.1806108237480463</c:v>
                </c:pt>
                <c:pt idx="36">
                  <c:v>0.13606109140084618</c:v>
                </c:pt>
                <c:pt idx="37">
                  <c:v>0.04800539666118508</c:v>
                </c:pt>
                <c:pt idx="38">
                  <c:v>0.13680876309746554</c:v>
                </c:pt>
                <c:pt idx="39">
                  <c:v>0.05219721110466589</c:v>
                </c:pt>
                <c:pt idx="40">
                  <c:v>0.006688347310318957</c:v>
                </c:pt>
                <c:pt idx="41">
                  <c:v>0.02328609912228505</c:v>
                </c:pt>
                <c:pt idx="42">
                  <c:v>0.07028103615425574</c:v>
                </c:pt>
                <c:pt idx="43">
                  <c:v>0.11453278046218394</c:v>
                </c:pt>
                <c:pt idx="44">
                  <c:v>0.03178316793571954</c:v>
                </c:pt>
                <c:pt idx="45">
                  <c:v>0.22404426834373334</c:v>
                </c:pt>
                <c:pt idx="46">
                  <c:v>0.08246351801359694</c:v>
                </c:pt>
                <c:pt idx="47">
                  <c:v>0.005128313779510175</c:v>
                </c:pt>
                <c:pt idx="48">
                  <c:v>0.0020838741525776054</c:v>
                </c:pt>
                <c:pt idx="49">
                  <c:v>0.19005333210235306</c:v>
                </c:pt>
                <c:pt idx="50">
                  <c:v>0.09792942821304315</c:v>
                </c:pt>
                <c:pt idx="51">
                  <c:v>0.09608325081344843</c:v>
                </c:pt>
                <c:pt idx="52">
                  <c:v>0.16019846855204245</c:v>
                </c:pt>
                <c:pt idx="53">
                  <c:v>0.016262722514633756</c:v>
                </c:pt>
                <c:pt idx="54">
                  <c:v>0.06949100562228028</c:v>
                </c:pt>
                <c:pt idx="55">
                  <c:v>0.013215055802051389</c:v>
                </c:pt>
                <c:pt idx="56">
                  <c:v>0.043449537250384224</c:v>
                </c:pt>
                <c:pt idx="57">
                  <c:v>0.06711990360595356</c:v>
                </c:pt>
                <c:pt idx="58">
                  <c:v>0.1567203522265624</c:v>
                </c:pt>
                <c:pt idx="59">
                  <c:v>2.090176991545177E-05</c:v>
                </c:pt>
                <c:pt idx="60">
                  <c:v>4.192040866992929E-05</c:v>
                </c:pt>
                <c:pt idx="61">
                  <c:v>0.015363604746577506</c:v>
                </c:pt>
                <c:pt idx="62">
                  <c:v>0.0020193581736598124</c:v>
                </c:pt>
                <c:pt idx="63">
                  <c:v>0.20735434697908262</c:v>
                </c:pt>
                <c:pt idx="64">
                  <c:v>0.17886447326117796</c:v>
                </c:pt>
                <c:pt idx="65">
                  <c:v>0.007659867721429579</c:v>
                </c:pt>
                <c:pt idx="66">
                  <c:v>0.019015117912594165</c:v>
                </c:pt>
                <c:pt idx="67">
                  <c:v>0.0007301170395248319</c:v>
                </c:pt>
                <c:pt idx="68">
                  <c:v>0.0667206221512036</c:v>
                </c:pt>
                <c:pt idx="69">
                  <c:v>0.027625260853425274</c:v>
                </c:pt>
                <c:pt idx="70">
                  <c:v>0.2329053857798403</c:v>
                </c:pt>
                <c:pt idx="71">
                  <c:v>0.1765074313374109</c:v>
                </c:pt>
                <c:pt idx="72">
                  <c:v>0.14329721394730766</c:v>
                </c:pt>
                <c:pt idx="73">
                  <c:v>0.19866754439768766</c:v>
                </c:pt>
                <c:pt idx="74">
                  <c:v>0.07308452201723292</c:v>
                </c:pt>
                <c:pt idx="75">
                  <c:v>8.375091961433452E-07</c:v>
                </c:pt>
                <c:pt idx="76">
                  <c:v>0.08717907336227115</c:v>
                </c:pt>
                <c:pt idx="77">
                  <c:v>0.0465561936937314</c:v>
                </c:pt>
                <c:pt idx="78">
                  <c:v>0.18783014505725712</c:v>
                </c:pt>
                <c:pt idx="79">
                  <c:v>0.0006605674977744816</c:v>
                </c:pt>
                <c:pt idx="80">
                  <c:v>0.0723862148741999</c:v>
                </c:pt>
                <c:pt idx="81">
                  <c:v>0.02935755830870672</c:v>
                </c:pt>
                <c:pt idx="82">
                  <c:v>0.035522324619719804</c:v>
                </c:pt>
                <c:pt idx="83">
                  <c:v>0.13458928527620279</c:v>
                </c:pt>
                <c:pt idx="84">
                  <c:v>0.05689690702102054</c:v>
                </c:pt>
                <c:pt idx="85">
                  <c:v>0.24540867636575409</c:v>
                </c:pt>
                <c:pt idx="86">
                  <c:v>0.013948931866745439</c:v>
                </c:pt>
                <c:pt idx="87">
                  <c:v>0.07676528984328311</c:v>
                </c:pt>
                <c:pt idx="88">
                  <c:v>0.011041662948686134</c:v>
                </c:pt>
                <c:pt idx="89">
                  <c:v>0.04478419851048714</c:v>
                </c:pt>
                <c:pt idx="90">
                  <c:v>0.01611329995661697</c:v>
                </c:pt>
                <c:pt idx="91">
                  <c:v>0.014841946534903418</c:v>
                </c:pt>
                <c:pt idx="92">
                  <c:v>0.20923526485489397</c:v>
                </c:pt>
                <c:pt idx="93">
                  <c:v>8.860639449499725E-07</c:v>
                </c:pt>
                <c:pt idx="94">
                  <c:v>0.004934252672508082</c:v>
                </c:pt>
                <c:pt idx="95">
                  <c:v>0.00872743020174781</c:v>
                </c:pt>
                <c:pt idx="96">
                  <c:v>0.12150044570189927</c:v>
                </c:pt>
                <c:pt idx="97">
                  <c:v>0.03952692881503256</c:v>
                </c:pt>
                <c:pt idx="98">
                  <c:v>0.036980286926909384</c:v>
                </c:pt>
                <c:pt idx="99">
                  <c:v>0.11079742237382637</c:v>
                </c:pt>
              </c:numCache>
            </c:numRef>
          </c:yVal>
          <c:smooth val="0"/>
        </c:ser>
        <c:axId val="60156058"/>
        <c:axId val="40802491"/>
      </c:scatterChart>
      <c:valAx>
        <c:axId val="601560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802491"/>
        <c:crosses val="autoZero"/>
        <c:crossBetween val="midCat"/>
        <c:dispUnits/>
      </c:valAx>
      <c:valAx>
        <c:axId val="40802491"/>
        <c:scaling>
          <c:orientation val="minMax"/>
        </c:scaling>
        <c:axPos val="l"/>
        <c:title>
          <c:tx>
            <c:rich>
              <a:bodyPr vert="horz" rot="6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15605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838200</xdr:colOff>
      <xdr:row>0</xdr:row>
      <xdr:rowOff>0</xdr:rowOff>
    </xdr:from>
    <xdr:to>
      <xdr:col>11</xdr:col>
      <xdr:colOff>695325</xdr:colOff>
      <xdr:row>12</xdr:row>
      <xdr:rowOff>19050</xdr:rowOff>
    </xdr:to>
    <xdr:graphicFrame>
      <xdr:nvGraphicFramePr>
        <xdr:cNvPr id="1" name="Chart 2"/>
        <xdr:cNvGraphicFramePr/>
      </xdr:nvGraphicFramePr>
      <xdr:xfrm>
        <a:off x="5010150" y="0"/>
        <a:ext cx="4895850" cy="196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19050</xdr:rowOff>
    </xdr:from>
    <xdr:to>
      <xdr:col>11</xdr:col>
      <xdr:colOff>676275</xdr:colOff>
      <xdr:row>18</xdr:row>
      <xdr:rowOff>95250</xdr:rowOff>
    </xdr:to>
    <xdr:graphicFrame>
      <xdr:nvGraphicFramePr>
        <xdr:cNvPr id="1" name="Chart 2"/>
        <xdr:cNvGraphicFramePr/>
      </xdr:nvGraphicFramePr>
      <xdr:xfrm>
        <a:off x="3362325" y="19050"/>
        <a:ext cx="647700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10</xdr:row>
      <xdr:rowOff>0</xdr:rowOff>
    </xdr:from>
    <xdr:to>
      <xdr:col>11</xdr:col>
      <xdr:colOff>266700</xdr:colOff>
      <xdr:row>26</xdr:row>
      <xdr:rowOff>0</xdr:rowOff>
    </xdr:to>
    <xdr:graphicFrame>
      <xdr:nvGraphicFramePr>
        <xdr:cNvPr id="1" name="Chart 5"/>
        <xdr:cNvGraphicFramePr/>
      </xdr:nvGraphicFramePr>
      <xdr:xfrm>
        <a:off x="6096000" y="1619250"/>
        <a:ext cx="255270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10</xdr:row>
      <xdr:rowOff>0</xdr:rowOff>
    </xdr:from>
    <xdr:to>
      <xdr:col>15</xdr:col>
      <xdr:colOff>276225</xdr:colOff>
      <xdr:row>26</xdr:row>
      <xdr:rowOff>9525</xdr:rowOff>
    </xdr:to>
    <xdr:graphicFrame>
      <xdr:nvGraphicFramePr>
        <xdr:cNvPr id="1" name="Chart 3"/>
        <xdr:cNvGraphicFramePr/>
      </xdr:nvGraphicFramePr>
      <xdr:xfrm>
        <a:off x="9144000" y="1619250"/>
        <a:ext cx="256222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9525</xdr:colOff>
      <xdr:row>12</xdr:row>
      <xdr:rowOff>9525</xdr:rowOff>
    </xdr:from>
    <xdr:to>
      <xdr:col>22</xdr:col>
      <xdr:colOff>219075</xdr:colOff>
      <xdr:row>26</xdr:row>
      <xdr:rowOff>0</xdr:rowOff>
    </xdr:to>
    <xdr:graphicFrame>
      <xdr:nvGraphicFramePr>
        <xdr:cNvPr id="2" name="Chart 10"/>
        <xdr:cNvGraphicFramePr/>
      </xdr:nvGraphicFramePr>
      <xdr:xfrm>
        <a:off x="12201525" y="1952625"/>
        <a:ext cx="4781550" cy="225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10</xdr:row>
      <xdr:rowOff>0</xdr:rowOff>
    </xdr:from>
    <xdr:to>
      <xdr:col>15</xdr:col>
      <xdr:colOff>276225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9144000" y="1619250"/>
        <a:ext cx="256222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9525</xdr:colOff>
      <xdr:row>12</xdr:row>
      <xdr:rowOff>9525</xdr:rowOff>
    </xdr:from>
    <xdr:to>
      <xdr:col>22</xdr:col>
      <xdr:colOff>219075</xdr:colOff>
      <xdr:row>26</xdr:row>
      <xdr:rowOff>0</xdr:rowOff>
    </xdr:to>
    <xdr:graphicFrame>
      <xdr:nvGraphicFramePr>
        <xdr:cNvPr id="2" name="Chart 5"/>
        <xdr:cNvGraphicFramePr/>
      </xdr:nvGraphicFramePr>
      <xdr:xfrm>
        <a:off x="12201525" y="1952625"/>
        <a:ext cx="4781550" cy="225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11</xdr:row>
      <xdr:rowOff>0</xdr:rowOff>
    </xdr:from>
    <xdr:to>
      <xdr:col>9</xdr:col>
      <xdr:colOff>266700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4572000" y="1781175"/>
        <a:ext cx="255270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3.57421875" style="0" customWidth="1"/>
    <col min="3" max="3" width="12.140625" style="0" customWidth="1"/>
    <col min="4" max="6" width="12.7109375" style="0" customWidth="1"/>
    <col min="8" max="8" width="16.140625" style="0" bestFit="1" customWidth="1"/>
    <col min="10" max="10" width="12.421875" style="0" bestFit="1" customWidth="1"/>
  </cols>
  <sheetData>
    <row r="2" ht="12.75">
      <c r="A2" s="51" t="s">
        <v>4</v>
      </c>
    </row>
    <row r="4" spans="1:3" ht="12.75">
      <c r="A4" t="s">
        <v>52</v>
      </c>
      <c r="B4" t="s">
        <v>50</v>
      </c>
      <c r="C4" t="s">
        <v>51</v>
      </c>
    </row>
    <row r="5" spans="1:6" ht="12.75">
      <c r="A5" s="34" t="s">
        <v>64</v>
      </c>
      <c r="B5" s="3" t="s">
        <v>11</v>
      </c>
      <c r="C5" s="3" t="s">
        <v>11</v>
      </c>
      <c r="D5" s="4" t="s">
        <v>17</v>
      </c>
      <c r="E5" s="5" t="s">
        <v>18</v>
      </c>
      <c r="F5" s="7"/>
    </row>
    <row r="6" spans="1:6" ht="12.75">
      <c r="A6" s="35">
        <v>1</v>
      </c>
      <c r="B6" s="6">
        <f>COUNT(B14:B23)</f>
        <v>10</v>
      </c>
      <c r="C6" s="6">
        <f>COUNT(C14:C23)</f>
        <v>10</v>
      </c>
      <c r="D6" s="7">
        <f>STDEV(B14:B23)*SQRT(($B$6-1)/$B$6)</f>
        <v>0.2565382542335423</v>
      </c>
      <c r="E6" s="8">
        <f>VAR(B14:B23)*($B$6-1)/$B$6</f>
        <v>0.06581187588519359</v>
      </c>
      <c r="F6" s="7"/>
    </row>
    <row r="7" spans="1:6" ht="12.75">
      <c r="A7" s="36" t="s">
        <v>25</v>
      </c>
      <c r="B7" s="9" t="s">
        <v>3</v>
      </c>
      <c r="C7" s="9" t="s">
        <v>3</v>
      </c>
      <c r="D7" s="10" t="s">
        <v>15</v>
      </c>
      <c r="E7" s="11" t="s">
        <v>19</v>
      </c>
      <c r="F7" s="7"/>
    </row>
    <row r="8" spans="1:6" ht="12.75">
      <c r="A8" s="37">
        <f>A6/2</f>
        <v>0.5</v>
      </c>
      <c r="B8" s="6">
        <f>AVERAGE(B14:B23)</f>
        <v>0.6618461974715648</v>
      </c>
      <c r="C8" s="57">
        <f>AVERAGE(C14:C23)</f>
        <v>2.2204460492503132E-17</v>
      </c>
      <c r="D8" s="49">
        <f>SQRT(E8)</f>
        <v>0.2565382542335423</v>
      </c>
      <c r="E8" s="50">
        <f>E10-B10^2</f>
        <v>0.0658118758851936</v>
      </c>
      <c r="F8" s="7"/>
    </row>
    <row r="9" spans="1:6" ht="12.75">
      <c r="A9" s="36" t="s">
        <v>28</v>
      </c>
      <c r="B9" s="9" t="s">
        <v>76</v>
      </c>
      <c r="C9" s="58" t="s">
        <v>75</v>
      </c>
      <c r="D9" s="10" t="s">
        <v>6</v>
      </c>
      <c r="E9" s="11" t="s">
        <v>8</v>
      </c>
      <c r="F9" s="7"/>
    </row>
    <row r="10" spans="1:6" ht="12.75">
      <c r="A10" s="37">
        <f>A6^2/12</f>
        <v>0.08333333333333333</v>
      </c>
      <c r="B10" s="6">
        <f>B12/$B$6</f>
        <v>0.6618461974715648</v>
      </c>
      <c r="C10" s="57">
        <f>C12/$B$6</f>
        <v>2.2204460492503132E-17</v>
      </c>
      <c r="D10" s="7">
        <f>D12/$B$6</f>
        <v>0.06581187588519344</v>
      </c>
      <c r="E10" s="8">
        <f>E12/$B$6</f>
        <v>0.5038522649927631</v>
      </c>
      <c r="F10" s="7"/>
    </row>
    <row r="11" spans="1:6" ht="12.75">
      <c r="A11" s="36" t="s">
        <v>30</v>
      </c>
      <c r="B11" s="9" t="s">
        <v>2</v>
      </c>
      <c r="C11" s="58" t="s">
        <v>2</v>
      </c>
      <c r="D11" s="10" t="s">
        <v>7</v>
      </c>
      <c r="E11" s="11" t="s">
        <v>10</v>
      </c>
      <c r="F11" s="7"/>
    </row>
    <row r="12" spans="1:6" ht="12.75">
      <c r="A12" s="38">
        <f>SQRT(A10)</f>
        <v>0.28867513459481287</v>
      </c>
      <c r="B12" s="6">
        <f>SUM(B14:B23)</f>
        <v>6.618461974715648</v>
      </c>
      <c r="C12" s="57">
        <f>SUM(C14:C23)</f>
        <v>2.220446049250313E-16</v>
      </c>
      <c r="D12" s="7">
        <f>SUM(D14:D23)</f>
        <v>0.6581187588519344</v>
      </c>
      <c r="E12" s="8">
        <f>SUM(E14:E23)</f>
        <v>5.038522649927631</v>
      </c>
      <c r="F12" s="7"/>
    </row>
    <row r="13" spans="2:10" ht="12.75">
      <c r="B13" s="9" t="s">
        <v>0</v>
      </c>
      <c r="C13" s="9" t="s">
        <v>74</v>
      </c>
      <c r="D13" s="10" t="s">
        <v>5</v>
      </c>
      <c r="E13" s="11" t="s">
        <v>1</v>
      </c>
      <c r="F13" s="10" t="s">
        <v>72</v>
      </c>
      <c r="G13" s="1" t="s">
        <v>12</v>
      </c>
      <c r="H13" s="1" t="s">
        <v>70</v>
      </c>
      <c r="I13" s="55" t="s">
        <v>67</v>
      </c>
      <c r="J13" s="56" t="s">
        <v>71</v>
      </c>
    </row>
    <row r="14" spans="2:10" ht="12.75">
      <c r="B14" s="12">
        <f aca="true" ca="1" t="shared" si="0" ref="B14:B23">RAND()*$A$6</f>
        <v>0.6772754082626449</v>
      </c>
      <c r="C14" s="6">
        <f>B14-$B$10</f>
        <v>0.015429210791080061</v>
      </c>
      <c r="D14" s="7">
        <f aca="true" t="shared" si="1" ref="D14:D23">(B14-$B$10)^2</f>
        <v>0.0002380605456355814</v>
      </c>
      <c r="E14" s="45">
        <f>B14^2</f>
        <v>0.4587019786373323</v>
      </c>
      <c r="F14" s="7">
        <v>1</v>
      </c>
      <c r="G14" s="2">
        <f>SUM($B$14:B14)/COUNT($B$14:B14)</f>
        <v>0.6772754082626449</v>
      </c>
      <c r="H14" s="2">
        <f>G14-$A$8</f>
        <v>0.17727540826264487</v>
      </c>
      <c r="I14" s="2">
        <f>$A$12/SQRT(COUNT($B$14:B14))</f>
        <v>0.28867513459481287</v>
      </c>
      <c r="J14" s="2">
        <f>-I14</f>
        <v>-0.28867513459481287</v>
      </c>
    </row>
    <row r="15" spans="2:10" ht="12.75">
      <c r="B15" s="12">
        <f ca="1" t="shared" si="0"/>
        <v>0.36972437090114174</v>
      </c>
      <c r="C15" s="6">
        <f aca="true" t="shared" si="2" ref="C15:C23">B15-$B$10</f>
        <v>-0.29212182657042307</v>
      </c>
      <c r="D15" s="7">
        <f t="shared" si="1"/>
        <v>0.08533516155884033</v>
      </c>
      <c r="E15" s="45">
        <f aca="true" t="shared" si="3" ref="E15:E23">B15^2</f>
        <v>0.13669611043824503</v>
      </c>
      <c r="F15" s="7">
        <v>2</v>
      </c>
      <c r="G15" s="2">
        <f>SUM($B$14:B15)/COUNT($B$14:B15)</f>
        <v>0.5234998895818933</v>
      </c>
      <c r="H15" s="2">
        <f aca="true" t="shared" si="4" ref="H15:H23">G15-$A$8</f>
        <v>0.023499889581893307</v>
      </c>
      <c r="I15" s="2">
        <f>$A$12/SQRT(COUNT($B$14:B15))</f>
        <v>0.20412414523193148</v>
      </c>
      <c r="J15" s="2">
        <f aca="true" t="shared" si="5" ref="J15:J23">-I15</f>
        <v>-0.20412414523193148</v>
      </c>
    </row>
    <row r="16" spans="2:10" ht="12.75">
      <c r="B16" s="12">
        <f ca="1" t="shared" si="0"/>
        <v>0.9578905737191983</v>
      </c>
      <c r="C16" s="6">
        <f t="shared" si="2"/>
        <v>0.29604437624763347</v>
      </c>
      <c r="D16" s="7">
        <f t="shared" si="1"/>
        <v>0.08764227270785037</v>
      </c>
      <c r="E16" s="45">
        <f t="shared" si="3"/>
        <v>0.9175543512200949</v>
      </c>
      <c r="F16" s="7">
        <v>3</v>
      </c>
      <c r="G16" s="2">
        <f>SUM($B$14:B16)/COUNT($B$14:B16)</f>
        <v>0.6682967842943283</v>
      </c>
      <c r="H16" s="2">
        <f t="shared" si="4"/>
        <v>0.16829678429432826</v>
      </c>
      <c r="I16" s="2">
        <f>$A$12/SQRT(COUNT($B$14:B16))</f>
        <v>0.16666666666666666</v>
      </c>
      <c r="J16" s="2">
        <f t="shared" si="5"/>
        <v>-0.16666666666666666</v>
      </c>
    </row>
    <row r="17" spans="2:10" ht="12.75">
      <c r="B17" s="12">
        <f ca="1" t="shared" si="0"/>
        <v>0.9689400230197551</v>
      </c>
      <c r="C17" s="6">
        <f t="shared" si="2"/>
        <v>0.3070938255481903</v>
      </c>
      <c r="D17" s="7">
        <f t="shared" si="1"/>
        <v>0.09430661768982235</v>
      </c>
      <c r="E17" s="45">
        <f t="shared" si="3"/>
        <v>0.9388447682095236</v>
      </c>
      <c r="F17" s="7">
        <v>4</v>
      </c>
      <c r="G17" s="2">
        <f>SUM($B$14:B17)/COUNT($B$14:B17)</f>
        <v>0.7434575939756849</v>
      </c>
      <c r="H17" s="2">
        <f t="shared" si="4"/>
        <v>0.2434575939756849</v>
      </c>
      <c r="I17" s="2">
        <f>$A$12/SQRT(COUNT($B$14:B17))</f>
        <v>0.14433756729740643</v>
      </c>
      <c r="J17" s="2">
        <f t="shared" si="5"/>
        <v>-0.14433756729740643</v>
      </c>
    </row>
    <row r="18" spans="2:10" ht="12.75">
      <c r="B18" s="12">
        <f ca="1" t="shared" si="0"/>
        <v>0.42610494531947474</v>
      </c>
      <c r="C18" s="6">
        <f t="shared" si="2"/>
        <v>-0.23574125215209008</v>
      </c>
      <c r="D18" s="7">
        <f t="shared" si="1"/>
        <v>0.05557393796623531</v>
      </c>
      <c r="E18" s="45">
        <f t="shared" si="3"/>
        <v>0.18156542442571255</v>
      </c>
      <c r="F18" s="7">
        <v>5</v>
      </c>
      <c r="G18" s="2">
        <f>SUM($B$14:B18)/COUNT($B$14:B18)</f>
        <v>0.6799870642444429</v>
      </c>
      <c r="H18" s="2">
        <f t="shared" si="4"/>
        <v>0.17998706424444288</v>
      </c>
      <c r="I18" s="2">
        <f>$A$12/SQRT(COUNT($B$14:B18))</f>
        <v>0.12909944487358055</v>
      </c>
      <c r="J18" s="2">
        <f t="shared" si="5"/>
        <v>-0.12909944487358055</v>
      </c>
    </row>
    <row r="19" spans="2:10" ht="12.75">
      <c r="B19" s="12">
        <f ca="1" t="shared" si="0"/>
        <v>0.66251732914552</v>
      </c>
      <c r="C19" s="6">
        <f t="shared" si="2"/>
        <v>0.0006711316739551609</v>
      </c>
      <c r="D19" s="7">
        <f t="shared" si="1"/>
        <v>4.5041772378585645E-07</v>
      </c>
      <c r="E19" s="45">
        <f t="shared" si="3"/>
        <v>0.43892921141811325</v>
      </c>
      <c r="F19" s="7">
        <v>6</v>
      </c>
      <c r="G19" s="2">
        <f>SUM($B$14:B19)/COUNT($B$14:B19)</f>
        <v>0.6770754417279558</v>
      </c>
      <c r="H19" s="2">
        <f t="shared" si="4"/>
        <v>0.17707544172795575</v>
      </c>
      <c r="I19" s="2">
        <f>$A$12/SQRT(COUNT($B$14:B19))</f>
        <v>0.11785113019775792</v>
      </c>
      <c r="J19" s="2">
        <f t="shared" si="5"/>
        <v>-0.11785113019775792</v>
      </c>
    </row>
    <row r="20" spans="2:10" ht="12.75">
      <c r="B20" s="12">
        <f ca="1" t="shared" si="0"/>
        <v>0.9312548488016468</v>
      </c>
      <c r="C20" s="6">
        <f t="shared" si="2"/>
        <v>0.26940865133008196</v>
      </c>
      <c r="D20" s="7">
        <f t="shared" si="1"/>
        <v>0.07258102141149367</v>
      </c>
      <c r="E20" s="45">
        <f t="shared" si="3"/>
        <v>0.867235593416578</v>
      </c>
      <c r="F20" s="7">
        <v>7</v>
      </c>
      <c r="G20" s="2">
        <f>SUM($B$14:B20)/COUNT($B$14:B20)</f>
        <v>0.7133867855956258</v>
      </c>
      <c r="H20" s="2">
        <f t="shared" si="4"/>
        <v>0.21338678559562585</v>
      </c>
      <c r="I20" s="2">
        <f>$A$12/SQRT(COUNT($B$14:B20))</f>
        <v>0.10910894511799618</v>
      </c>
      <c r="J20" s="2">
        <f t="shared" si="5"/>
        <v>-0.10910894511799618</v>
      </c>
    </row>
    <row r="21" spans="2:10" ht="12.75">
      <c r="B21" s="12">
        <f ca="1" t="shared" si="0"/>
        <v>0.6969919210703841</v>
      </c>
      <c r="C21" s="6">
        <f t="shared" si="2"/>
        <v>0.03514572359881929</v>
      </c>
      <c r="D21" s="7">
        <f t="shared" si="1"/>
        <v>0.001235221887284603</v>
      </c>
      <c r="E21" s="45">
        <f t="shared" si="3"/>
        <v>0.4857977380373845</v>
      </c>
      <c r="F21" s="7">
        <v>8</v>
      </c>
      <c r="G21" s="2">
        <f>SUM($B$14:B21)/COUNT($B$14:B21)</f>
        <v>0.7113374275299706</v>
      </c>
      <c r="H21" s="2">
        <f t="shared" si="4"/>
        <v>0.21133742752997065</v>
      </c>
      <c r="I21" s="2">
        <f>$A$12/SQRT(COUNT($B$14:B21))</f>
        <v>0.10206207261596574</v>
      </c>
      <c r="J21" s="2">
        <f t="shared" si="5"/>
        <v>-0.10206207261596574</v>
      </c>
    </row>
    <row r="22" spans="2:10" ht="12.75">
      <c r="B22" s="12">
        <f ca="1" t="shared" si="0"/>
        <v>0.16153561794973648</v>
      </c>
      <c r="C22" s="6">
        <f t="shared" si="2"/>
        <v>-0.5003105795218283</v>
      </c>
      <c r="D22" s="7">
        <f t="shared" si="1"/>
        <v>0.2503106759814677</v>
      </c>
      <c r="E22" s="45">
        <f t="shared" si="3"/>
        <v>0.026093755866403227</v>
      </c>
      <c r="F22" s="7">
        <v>9</v>
      </c>
      <c r="G22" s="2">
        <f>SUM($B$14:B22)/COUNT($B$14:B22)</f>
        <v>0.6502483375766113</v>
      </c>
      <c r="H22" s="2">
        <f t="shared" si="4"/>
        <v>0.15024833757661127</v>
      </c>
      <c r="I22" s="2">
        <f>$A$12/SQRT(COUNT($B$14:B22))</f>
        <v>0.09622504486493762</v>
      </c>
      <c r="J22" s="2">
        <f t="shared" si="5"/>
        <v>-0.09622504486493762</v>
      </c>
    </row>
    <row r="23" spans="2:10" ht="12.75">
      <c r="B23" s="14">
        <f ca="1" t="shared" si="0"/>
        <v>0.7662269365261463</v>
      </c>
      <c r="C23" s="32">
        <f t="shared" si="2"/>
        <v>0.10438073905458145</v>
      </c>
      <c r="D23" s="23">
        <f t="shared" si="1"/>
        <v>0.010895338685580624</v>
      </c>
      <c r="E23" s="47">
        <f t="shared" si="3"/>
        <v>0.5871037182582429</v>
      </c>
      <c r="F23" s="7">
        <v>10</v>
      </c>
      <c r="G23" s="2">
        <f>SUM($B$14:B23)/COUNT($B$14:B23)</f>
        <v>0.6618461974715648</v>
      </c>
      <c r="H23" s="2">
        <f t="shared" si="4"/>
        <v>0.1618461974715648</v>
      </c>
      <c r="I23" s="2">
        <f>$A$12/SQRT(COUNT($B$14:B23))</f>
        <v>0.09128709291752768</v>
      </c>
      <c r="J23" s="2">
        <f t="shared" si="5"/>
        <v>-0.09128709291752768</v>
      </c>
    </row>
  </sheetData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13"/>
  <sheetViews>
    <sheetView workbookViewId="0" topLeftCell="A1">
      <selection activeCell="A22" sqref="A22"/>
    </sheetView>
  </sheetViews>
  <sheetFormatPr defaultColWidth="11.421875" defaultRowHeight="12.75"/>
  <cols>
    <col min="1" max="1" width="13.57421875" style="0" customWidth="1"/>
    <col min="3" max="5" width="12.7109375" style="0" customWidth="1"/>
    <col min="7" max="7" width="16.140625" style="0" bestFit="1" customWidth="1"/>
    <col min="9" max="9" width="12.421875" style="0" bestFit="1" customWidth="1"/>
  </cols>
  <sheetData>
    <row r="2" ht="12.75">
      <c r="A2" s="51" t="s">
        <v>4</v>
      </c>
    </row>
    <row r="4" spans="1:3" ht="12.75">
      <c r="A4" t="s">
        <v>52</v>
      </c>
      <c r="B4" t="s">
        <v>50</v>
      </c>
      <c r="C4" t="s">
        <v>51</v>
      </c>
    </row>
    <row r="5" spans="1:4" ht="12.75">
      <c r="A5" s="34" t="s">
        <v>64</v>
      </c>
      <c r="B5" s="39" t="s">
        <v>11</v>
      </c>
      <c r="C5" s="4" t="s">
        <v>18</v>
      </c>
      <c r="D5" s="5" t="s">
        <v>17</v>
      </c>
    </row>
    <row r="6" spans="1:4" ht="12.75">
      <c r="A6" s="35">
        <v>1</v>
      </c>
      <c r="B6" s="37">
        <f>COUNT(B14:B113)</f>
        <v>100</v>
      </c>
      <c r="C6" s="7">
        <f>VAR(B14:B113)*($B$6-1)/$B$6</f>
        <v>0.08981044272892703</v>
      </c>
      <c r="D6" s="8">
        <f>STDEV(B14:B113)*SQRT(($B$6-1)/$B$6)</f>
        <v>0.2996839046878011</v>
      </c>
    </row>
    <row r="7" spans="1:4" ht="12.75">
      <c r="A7" s="36" t="s">
        <v>25</v>
      </c>
      <c r="B7" s="40" t="s">
        <v>3</v>
      </c>
      <c r="C7" s="10" t="s">
        <v>19</v>
      </c>
      <c r="D7" s="11" t="s">
        <v>15</v>
      </c>
    </row>
    <row r="8" spans="1:4" ht="12.75">
      <c r="A8" s="37">
        <f>A6/2</f>
        <v>0.5</v>
      </c>
      <c r="B8" s="37">
        <f>AVERAGE(B14:B113)</f>
        <v>0.5084383057809578</v>
      </c>
      <c r="C8" s="49">
        <f>C10-B10^2</f>
        <v>0.08981044272892702</v>
      </c>
      <c r="D8" s="50">
        <f>SQRT(C8)</f>
        <v>0.29968390468780104</v>
      </c>
    </row>
    <row r="9" spans="1:4" ht="12.75">
      <c r="A9" s="36" t="s">
        <v>28</v>
      </c>
      <c r="B9" s="40" t="s">
        <v>9</v>
      </c>
      <c r="C9" s="10" t="s">
        <v>8</v>
      </c>
      <c r="D9" s="11" t="s">
        <v>6</v>
      </c>
    </row>
    <row r="10" spans="1:4" ht="12.75">
      <c r="A10" s="37">
        <f>A6^2/12</f>
        <v>0.08333333333333333</v>
      </c>
      <c r="B10" s="37">
        <f>B12/$B$6</f>
        <v>0.5084383057809578</v>
      </c>
      <c r="C10" s="7">
        <f>C12/$B$6</f>
        <v>0.3483199535143378</v>
      </c>
      <c r="D10" s="8">
        <f>D12/$B$6</f>
        <v>0.0898104427289271</v>
      </c>
    </row>
    <row r="11" spans="1:4" ht="12.75">
      <c r="A11" s="36" t="s">
        <v>30</v>
      </c>
      <c r="B11" s="40" t="s">
        <v>2</v>
      </c>
      <c r="C11" s="10" t="s">
        <v>10</v>
      </c>
      <c r="D11" s="11" t="s">
        <v>7</v>
      </c>
    </row>
    <row r="12" spans="1:4" ht="12.75">
      <c r="A12" s="38">
        <f>SQRT(A10)</f>
        <v>0.28867513459481287</v>
      </c>
      <c r="B12" s="37">
        <f>SUM(B14:B113)</f>
        <v>50.84383057809578</v>
      </c>
      <c r="C12" s="7">
        <f>SUM(C14:C113)</f>
        <v>34.83199535143378</v>
      </c>
      <c r="D12" s="8">
        <f>SUM(D14:D113)</f>
        <v>8.98104427289271</v>
      </c>
    </row>
    <row r="13" spans="2:11" ht="12.75">
      <c r="B13" s="40" t="s">
        <v>0</v>
      </c>
      <c r="C13" s="10" t="s">
        <v>1</v>
      </c>
      <c r="D13" s="11" t="s">
        <v>5</v>
      </c>
      <c r="E13" s="10" t="s">
        <v>73</v>
      </c>
      <c r="F13" s="1" t="s">
        <v>12</v>
      </c>
      <c r="G13" s="1" t="s">
        <v>70</v>
      </c>
      <c r="H13" s="55" t="s">
        <v>68</v>
      </c>
      <c r="I13" s="56" t="s">
        <v>69</v>
      </c>
      <c r="J13" s="55" t="s">
        <v>66</v>
      </c>
      <c r="K13" s="1" t="s">
        <v>65</v>
      </c>
    </row>
    <row r="14" spans="2:11" ht="12.75">
      <c r="B14" s="41">
        <f aca="true" ca="1" t="shared" si="0" ref="B14:B77">RAND()*$A$6</f>
        <v>0.18267849697369298</v>
      </c>
      <c r="C14" s="13">
        <f aca="true" t="shared" si="1" ref="C14:C77">B14^2</f>
        <v>0.03337143325656756</v>
      </c>
      <c r="D14" s="8">
        <f aca="true" t="shared" si="2" ref="D14:D22">(B14-$B$10)^2</f>
        <v>0.10611945303414574</v>
      </c>
      <c r="E14" s="7">
        <v>1</v>
      </c>
      <c r="F14" s="2">
        <f>SUM($B$14:B14)/COUNT($B$14:B14)</f>
        <v>0.18267849697369298</v>
      </c>
      <c r="G14" s="2">
        <f>F14-$A$8</f>
        <v>-0.317321503026307</v>
      </c>
      <c r="H14" s="2">
        <f>$A$12/SQRT(COUNT($B$14:B14))</f>
        <v>0.28867513459481287</v>
      </c>
      <c r="I14" s="2">
        <f>-H14</f>
        <v>-0.28867513459481287</v>
      </c>
      <c r="J14" s="2">
        <f aca="true" t="shared" si="3" ref="J14:J45">(F14-$A$8)^2</f>
        <v>0.10069293628287457</v>
      </c>
      <c r="K14" s="2">
        <f>$A$10/COUNT($B$14:B14)</f>
        <v>0.08333333333333333</v>
      </c>
    </row>
    <row r="15" spans="2:11" ht="12.75">
      <c r="B15" s="41">
        <f ca="1" t="shared" si="0"/>
        <v>0.9302495567144136</v>
      </c>
      <c r="C15" s="13">
        <f t="shared" si="1"/>
        <v>0.8653642377673629</v>
      </c>
      <c r="D15" s="8">
        <f t="shared" si="2"/>
        <v>0.17792473141404674</v>
      </c>
      <c r="E15" s="7">
        <v>2</v>
      </c>
      <c r="F15" s="2">
        <f>SUM($B$14:B15)/COUNT($B$14:B15)</f>
        <v>0.5564640268440533</v>
      </c>
      <c r="G15" s="2">
        <f aca="true" t="shared" si="4" ref="G15:G78">F15-$A$8</f>
        <v>0.05646402684405327</v>
      </c>
      <c r="H15" s="2">
        <f>$A$12/SQRT(COUNT($B$14:B15))</f>
        <v>0.20412414523193148</v>
      </c>
      <c r="I15" s="2">
        <f aca="true" t="shared" si="5" ref="I15:I78">-H15</f>
        <v>-0.20412414523193148</v>
      </c>
      <c r="J15" s="2">
        <f t="shared" si="3"/>
        <v>0.0031881863274459683</v>
      </c>
      <c r="K15" s="2">
        <f>$A$10/COUNT($B$14:B15)</f>
        <v>0.041666666666666664</v>
      </c>
    </row>
    <row r="16" spans="2:11" ht="12.75">
      <c r="B16" s="41">
        <f ca="1" t="shared" si="0"/>
        <v>0.8331922918466494</v>
      </c>
      <c r="C16" s="13">
        <f t="shared" si="1"/>
        <v>0.6942093951926722</v>
      </c>
      <c r="D16" s="8">
        <f t="shared" si="2"/>
        <v>0.10546515146555542</v>
      </c>
      <c r="E16" s="7">
        <v>3</v>
      </c>
      <c r="F16" s="2">
        <f>SUM($B$14:B16)/COUNT($B$14:B16)</f>
        <v>0.6487067818449187</v>
      </c>
      <c r="G16" s="2">
        <f t="shared" si="4"/>
        <v>0.1487067818449187</v>
      </c>
      <c r="H16" s="2">
        <f>$A$12/SQRT(COUNT($B$14:B16))</f>
        <v>0.16666666666666666</v>
      </c>
      <c r="I16" s="2">
        <f t="shared" si="5"/>
        <v>-0.16666666666666666</v>
      </c>
      <c r="J16" s="2">
        <f t="shared" si="3"/>
        <v>0.022113706966672243</v>
      </c>
      <c r="K16" s="2">
        <f>$A$10/COUNT($B$14:B16)</f>
        <v>0.027777777777777776</v>
      </c>
    </row>
    <row r="17" spans="2:11" ht="12.75">
      <c r="B17" s="41">
        <f ca="1" t="shared" si="0"/>
        <v>0.036464349384003114</v>
      </c>
      <c r="C17" s="13">
        <f t="shared" si="1"/>
        <v>0.0013296487759986483</v>
      </c>
      <c r="D17" s="8">
        <f t="shared" si="2"/>
        <v>0.22275941551699452</v>
      </c>
      <c r="E17" s="7">
        <v>4</v>
      </c>
      <c r="F17" s="2">
        <f>SUM($B$14:B17)/COUNT($B$14:B17)</f>
        <v>0.4956461737296898</v>
      </c>
      <c r="G17" s="2">
        <f t="shared" si="4"/>
        <v>-0.004353826270310224</v>
      </c>
      <c r="H17" s="2">
        <f>$A$12/SQRT(COUNT($B$14:B17))</f>
        <v>0.14433756729740643</v>
      </c>
      <c r="I17" s="2">
        <f t="shared" si="5"/>
        <v>-0.14433756729740643</v>
      </c>
      <c r="J17" s="2">
        <f t="shared" si="3"/>
        <v>1.8955803192043434E-05</v>
      </c>
      <c r="K17" s="2">
        <f>$A$10/COUNT($B$14:B17)</f>
        <v>0.020833333333333332</v>
      </c>
    </row>
    <row r="18" spans="2:11" ht="12.75">
      <c r="B18" s="41">
        <f ca="1" t="shared" si="0"/>
        <v>0.480929689155559</v>
      </c>
      <c r="C18" s="13">
        <f t="shared" si="1"/>
        <v>0.2312933659112626</v>
      </c>
      <c r="D18" s="8">
        <f t="shared" si="2"/>
        <v>0.0007567239886431689</v>
      </c>
      <c r="E18" s="7">
        <v>5</v>
      </c>
      <c r="F18" s="2">
        <f>SUM($B$14:B18)/COUNT($B$14:B18)</f>
        <v>0.49270287681486363</v>
      </c>
      <c r="G18" s="2">
        <f t="shared" si="4"/>
        <v>-0.007297123185136367</v>
      </c>
      <c r="H18" s="2">
        <f>$A$12/SQRT(COUNT($B$14:B18))</f>
        <v>0.12909944487358055</v>
      </c>
      <c r="I18" s="2">
        <f t="shared" si="5"/>
        <v>-0.12909944487358055</v>
      </c>
      <c r="J18" s="2">
        <f t="shared" si="3"/>
        <v>5.324800677905472E-05</v>
      </c>
      <c r="K18" s="2">
        <f>$A$10/COUNT($B$14:B18)</f>
        <v>0.016666666666666666</v>
      </c>
    </row>
    <row r="19" spans="2:11" ht="12.75">
      <c r="B19" s="41">
        <f ca="1" t="shared" si="0"/>
        <v>0.0019261907635295117</v>
      </c>
      <c r="C19" s="13">
        <f t="shared" si="1"/>
        <v>3.7102108575064033E-06</v>
      </c>
      <c r="D19" s="8">
        <f t="shared" si="2"/>
        <v>0.2565545226594285</v>
      </c>
      <c r="E19" s="7">
        <v>6</v>
      </c>
      <c r="F19" s="2">
        <f>SUM($B$14:B19)/COUNT($B$14:B19)</f>
        <v>0.4109067624729746</v>
      </c>
      <c r="G19" s="2">
        <f t="shared" si="4"/>
        <v>-0.08909323752702542</v>
      </c>
      <c r="H19" s="2">
        <f>$A$12/SQRT(COUNT($B$14:B19))</f>
        <v>0.11785113019775792</v>
      </c>
      <c r="I19" s="2">
        <f t="shared" si="5"/>
        <v>-0.11785113019775792</v>
      </c>
      <c r="J19" s="2">
        <f t="shared" si="3"/>
        <v>0.00793760497304697</v>
      </c>
      <c r="K19" s="2">
        <f>$A$10/COUNT($B$14:B19)</f>
        <v>0.013888888888888888</v>
      </c>
    </row>
    <row r="20" spans="2:11" ht="12.75">
      <c r="B20" s="41">
        <f ca="1" t="shared" si="0"/>
        <v>0.013870625738812592</v>
      </c>
      <c r="C20" s="13">
        <f t="shared" si="1"/>
        <v>0.00019239425838621035</v>
      </c>
      <c r="D20" s="8">
        <f t="shared" si="2"/>
        <v>0.24459719014226974</v>
      </c>
      <c r="E20" s="7">
        <v>7</v>
      </c>
      <c r="F20" s="2">
        <f>SUM($B$14:B20)/COUNT($B$14:B20)</f>
        <v>0.3541873143680943</v>
      </c>
      <c r="G20" s="2">
        <f t="shared" si="4"/>
        <v>-0.1458126856319057</v>
      </c>
      <c r="H20" s="2">
        <f>$A$12/SQRT(COUNT($B$14:B20))</f>
        <v>0.10910894511799618</v>
      </c>
      <c r="I20" s="2">
        <f t="shared" si="5"/>
        <v>-0.10910894511799618</v>
      </c>
      <c r="J20" s="2">
        <f t="shared" si="3"/>
        <v>0.021261339291188956</v>
      </c>
      <c r="K20" s="2">
        <f>$A$10/COUNT($B$14:B20)</f>
        <v>0.011904761904761904</v>
      </c>
    </row>
    <row r="21" spans="2:11" ht="12.75">
      <c r="B21" s="41">
        <f ca="1" t="shared" si="0"/>
        <v>0.017918993732469746</v>
      </c>
      <c r="C21" s="13">
        <f t="shared" si="1"/>
        <v>0.00032109033638429</v>
      </c>
      <c r="D21" s="8">
        <f t="shared" si="2"/>
        <v>0.24060919549252202</v>
      </c>
      <c r="E21" s="7">
        <v>8</v>
      </c>
      <c r="F21" s="2">
        <f>SUM($B$14:B21)/COUNT($B$14:B21)</f>
        <v>0.3121537742886412</v>
      </c>
      <c r="G21" s="2">
        <f t="shared" si="4"/>
        <v>-0.18784622571135878</v>
      </c>
      <c r="H21" s="2">
        <f>$A$12/SQRT(COUNT($B$14:B21))</f>
        <v>0.10206207261596574</v>
      </c>
      <c r="I21" s="2">
        <f t="shared" si="5"/>
        <v>-0.10206207261596574</v>
      </c>
      <c r="J21" s="2">
        <f t="shared" si="3"/>
        <v>0.03528620451400275</v>
      </c>
      <c r="K21" s="2">
        <f>$A$10/COUNT($B$14:B21)</f>
        <v>0.010416666666666666</v>
      </c>
    </row>
    <row r="22" spans="2:11" ht="12.75">
      <c r="B22" s="41">
        <f ca="1" t="shared" si="0"/>
        <v>0.3675176597227603</v>
      </c>
      <c r="C22" s="13">
        <f t="shared" si="1"/>
        <v>0.1350692302080946</v>
      </c>
      <c r="D22" s="8">
        <f t="shared" si="2"/>
        <v>0.019858628485459787</v>
      </c>
      <c r="E22" s="7">
        <v>9</v>
      </c>
      <c r="F22" s="2">
        <f>SUM($B$14:B22)/COUNT($B$14:B22)</f>
        <v>0.31830531711465443</v>
      </c>
      <c r="G22" s="2">
        <f t="shared" si="4"/>
        <v>-0.18169468288534557</v>
      </c>
      <c r="H22" s="2">
        <f>$A$12/SQRT(COUNT($B$14:B22))</f>
        <v>0.09622504486493762</v>
      </c>
      <c r="I22" s="2">
        <f t="shared" si="5"/>
        <v>-0.09622504486493762</v>
      </c>
      <c r="J22" s="2">
        <f t="shared" si="3"/>
        <v>0.03301295778880629</v>
      </c>
      <c r="K22" s="2">
        <f>$A$10/COUNT($B$14:B22)</f>
        <v>0.009259259259259259</v>
      </c>
    </row>
    <row r="23" spans="2:11" ht="12.75">
      <c r="B23" s="41">
        <f ca="1" t="shared" si="0"/>
        <v>0.06112130311881203</v>
      </c>
      <c r="C23" s="13">
        <f t="shared" si="1"/>
        <v>0.0037358136949417016</v>
      </c>
      <c r="D23" s="8">
        <f aca="true" t="shared" si="6" ref="D23:D86">(B23-$B$10)^2</f>
        <v>0.20009250087064614</v>
      </c>
      <c r="E23" s="7">
        <v>10</v>
      </c>
      <c r="F23" s="2">
        <f>SUM($B$14:B23)/COUNT($B$14:B23)</f>
        <v>0.2925869157150702</v>
      </c>
      <c r="G23" s="2">
        <f t="shared" si="4"/>
        <v>-0.20741308428492983</v>
      </c>
      <c r="H23" s="2">
        <f>$A$12/SQRT(COUNT($B$14:B23))</f>
        <v>0.09128709291752768</v>
      </c>
      <c r="I23" s="2">
        <f t="shared" si="5"/>
        <v>-0.09128709291752768</v>
      </c>
      <c r="J23" s="2">
        <f t="shared" si="3"/>
        <v>0.043020187532587406</v>
      </c>
      <c r="K23" s="2">
        <f>$A$10/COUNT($B$14:B23)</f>
        <v>0.008333333333333333</v>
      </c>
    </row>
    <row r="24" spans="2:11" ht="12.75">
      <c r="B24" s="41">
        <f ca="1" t="shared" si="0"/>
        <v>0.12840464445638533</v>
      </c>
      <c r="C24" s="13">
        <f t="shared" si="1"/>
        <v>0.01648775271797073</v>
      </c>
      <c r="D24" s="8">
        <f t="shared" si="6"/>
        <v>0.14442558373975986</v>
      </c>
      <c r="E24" s="7">
        <v>11</v>
      </c>
      <c r="F24" s="2">
        <f>SUM($B$14:B24)/COUNT($B$14:B24)</f>
        <v>0.2776612546915534</v>
      </c>
      <c r="G24" s="2">
        <f t="shared" si="4"/>
        <v>-0.2223387453084466</v>
      </c>
      <c r="H24" s="2">
        <f>$A$12/SQRT(COUNT($B$14:B24))</f>
        <v>0.08703882797784891</v>
      </c>
      <c r="I24" s="2">
        <f t="shared" si="5"/>
        <v>-0.08703882797784891</v>
      </c>
      <c r="J24" s="2">
        <f t="shared" si="3"/>
        <v>0.049434517665334285</v>
      </c>
      <c r="K24" s="2">
        <f>$A$10/COUNT($B$14:B24)</f>
        <v>0.007575757575757575</v>
      </c>
    </row>
    <row r="25" spans="2:11" ht="12.75">
      <c r="B25" s="41">
        <f ca="1" t="shared" si="0"/>
        <v>0.8811157751224294</v>
      </c>
      <c r="C25" s="13">
        <f t="shared" si="1"/>
        <v>0.7763650091695996</v>
      </c>
      <c r="D25" s="8">
        <f t="shared" si="6"/>
        <v>0.1388884961547635</v>
      </c>
      <c r="E25" s="7">
        <v>12</v>
      </c>
      <c r="F25" s="2">
        <f>SUM($B$14:B25)/COUNT($B$14:B25)</f>
        <v>0.32794913139412635</v>
      </c>
      <c r="G25" s="2">
        <f t="shared" si="4"/>
        <v>-0.17205086860587365</v>
      </c>
      <c r="H25" s="2">
        <f>$A$12/SQRT(COUNT($B$14:B25))</f>
        <v>0.08333333333333333</v>
      </c>
      <c r="I25" s="2">
        <f t="shared" si="5"/>
        <v>-0.08333333333333333</v>
      </c>
      <c r="J25" s="2">
        <f t="shared" si="3"/>
        <v>0.0296015013880356</v>
      </c>
      <c r="K25" s="2">
        <f>$A$10/COUNT($B$14:B25)</f>
        <v>0.006944444444444444</v>
      </c>
    </row>
    <row r="26" spans="2:11" ht="12.75">
      <c r="B26" s="41">
        <f ca="1" t="shared" si="0"/>
        <v>0.5028180675246947</v>
      </c>
      <c r="C26" s="13">
        <f t="shared" si="1"/>
        <v>0.25282600902926844</v>
      </c>
      <c r="D26" s="8">
        <f t="shared" si="6"/>
        <v>3.158707805716353E-05</v>
      </c>
      <c r="E26" s="7">
        <v>13</v>
      </c>
      <c r="F26" s="2">
        <f>SUM($B$14:B26)/COUNT($B$14:B26)</f>
        <v>0.3414005880195547</v>
      </c>
      <c r="G26" s="2">
        <f t="shared" si="4"/>
        <v>-0.1585994119804453</v>
      </c>
      <c r="H26" s="2">
        <f>$A$12/SQRT(COUNT($B$14:B26))</f>
        <v>0.08006407690254357</v>
      </c>
      <c r="I26" s="2">
        <f t="shared" si="5"/>
        <v>-0.08006407690254357</v>
      </c>
      <c r="J26" s="2">
        <f t="shared" si="3"/>
        <v>0.025153773480543016</v>
      </c>
      <c r="K26" s="2">
        <f>$A$10/COUNT($B$14:B26)</f>
        <v>0.00641025641025641</v>
      </c>
    </row>
    <row r="27" spans="2:11" ht="12.75">
      <c r="B27" s="41">
        <f ca="1" t="shared" si="0"/>
        <v>0.5672966084177251</v>
      </c>
      <c r="C27" s="13">
        <f t="shared" si="1"/>
        <v>0.32182544192225376</v>
      </c>
      <c r="D27" s="8">
        <f t="shared" si="6"/>
        <v>0.003464299789281286</v>
      </c>
      <c r="E27" s="7">
        <v>14</v>
      </c>
      <c r="F27" s="2">
        <f>SUM($B$14:B27)/COUNT($B$14:B27)</f>
        <v>0.35753601804799545</v>
      </c>
      <c r="G27" s="2">
        <f t="shared" si="4"/>
        <v>-0.14246398195200455</v>
      </c>
      <c r="H27" s="2">
        <f>$A$12/SQRT(COUNT($B$14:B27))</f>
        <v>0.07715167498104596</v>
      </c>
      <c r="I27" s="2">
        <f t="shared" si="5"/>
        <v>-0.07715167498104596</v>
      </c>
      <c r="J27" s="2">
        <f t="shared" si="3"/>
        <v>0.020295986153621076</v>
      </c>
      <c r="K27" s="2">
        <f>$A$10/COUNT($B$14:B27)</f>
        <v>0.005952380952380952</v>
      </c>
    </row>
    <row r="28" spans="2:11" ht="12.75">
      <c r="B28" s="41">
        <f ca="1" t="shared" si="0"/>
        <v>0.6077458255625561</v>
      </c>
      <c r="C28" s="13">
        <f t="shared" si="1"/>
        <v>0.36935498848871284</v>
      </c>
      <c r="D28" s="8">
        <f t="shared" si="6"/>
        <v>0.009861983485172527</v>
      </c>
      <c r="E28" s="7">
        <v>15</v>
      </c>
      <c r="F28" s="2">
        <f>SUM($B$14:B28)/COUNT($B$14:B28)</f>
        <v>0.37421667188229946</v>
      </c>
      <c r="G28" s="2">
        <f t="shared" si="4"/>
        <v>-0.12578332811770054</v>
      </c>
      <c r="H28" s="2">
        <f>$A$12/SQRT(COUNT($B$14:B28))</f>
        <v>0.07453559924999298</v>
      </c>
      <c r="I28" s="2">
        <f t="shared" si="5"/>
        <v>-0.07453559924999298</v>
      </c>
      <c r="J28" s="2">
        <f t="shared" si="3"/>
        <v>0.015821445632365115</v>
      </c>
      <c r="K28" s="2">
        <f>$A$10/COUNT($B$14:B28)</f>
        <v>0.005555555555555555</v>
      </c>
    </row>
    <row r="29" spans="2:11" ht="12.75">
      <c r="B29" s="41">
        <f ca="1" t="shared" si="0"/>
        <v>0.19126256623283733</v>
      </c>
      <c r="C29" s="13">
        <f t="shared" si="1"/>
        <v>0.03658136924197049</v>
      </c>
      <c r="D29" s="8">
        <f t="shared" si="6"/>
        <v>0.10060044975789717</v>
      </c>
      <c r="E29" s="7">
        <v>16</v>
      </c>
      <c r="F29" s="2">
        <f>SUM($B$14:B29)/COUNT($B$14:B29)</f>
        <v>0.3627820402792081</v>
      </c>
      <c r="G29" s="2">
        <f t="shared" si="4"/>
        <v>-0.13721795972079193</v>
      </c>
      <c r="H29" s="2">
        <f>$A$12/SQRT(COUNT($B$14:B29))</f>
        <v>0.07216878364870322</v>
      </c>
      <c r="I29" s="2">
        <f t="shared" si="5"/>
        <v>-0.07216878364870322</v>
      </c>
      <c r="J29" s="2">
        <f t="shared" si="3"/>
        <v>0.018828768469936877</v>
      </c>
      <c r="K29" s="2">
        <f>$A$10/COUNT($B$14:B29)</f>
        <v>0.005208333333333333</v>
      </c>
    </row>
    <row r="30" spans="2:11" ht="12.75">
      <c r="B30" s="41">
        <f ca="1" t="shared" si="0"/>
        <v>0.17476758895224354</v>
      </c>
      <c r="C30" s="13">
        <f t="shared" si="1"/>
        <v>0.030543710148180355</v>
      </c>
      <c r="D30" s="8">
        <f t="shared" si="6"/>
        <v>0.11133614726898804</v>
      </c>
      <c r="E30" s="7">
        <v>17</v>
      </c>
      <c r="F30" s="2">
        <f>SUM($B$14:B30)/COUNT($B$14:B30)</f>
        <v>0.35172236667173956</v>
      </c>
      <c r="G30" s="2">
        <f t="shared" si="4"/>
        <v>-0.14827763332826044</v>
      </c>
      <c r="H30" s="2">
        <f>$A$12/SQRT(COUNT($B$14:B30))</f>
        <v>0.07001400420140048</v>
      </c>
      <c r="I30" s="2">
        <f t="shared" si="5"/>
        <v>-0.07001400420140048</v>
      </c>
      <c r="J30" s="2">
        <f t="shared" si="3"/>
        <v>0.02198625654543005</v>
      </c>
      <c r="K30" s="2">
        <f>$A$10/COUNT($B$14:B30)</f>
        <v>0.004901960784313725</v>
      </c>
    </row>
    <row r="31" spans="2:11" ht="12.75">
      <c r="B31" s="41">
        <f ca="1" t="shared" si="0"/>
        <v>0.8023096050981238</v>
      </c>
      <c r="C31" s="13">
        <f t="shared" si="1"/>
        <v>0.6437007024327073</v>
      </c>
      <c r="D31" s="8">
        <f t="shared" si="6"/>
        <v>0.08636034056235933</v>
      </c>
      <c r="E31" s="7">
        <v>18</v>
      </c>
      <c r="F31" s="2">
        <f>SUM($B$14:B31)/COUNT($B$14:B31)</f>
        <v>0.3767549910287609</v>
      </c>
      <c r="G31" s="2">
        <f t="shared" si="4"/>
        <v>-0.12324500897123908</v>
      </c>
      <c r="H31" s="2">
        <f>$A$12/SQRT(COUNT($B$14:B31))</f>
        <v>0.06804138174397717</v>
      </c>
      <c r="I31" s="2">
        <f t="shared" si="5"/>
        <v>-0.06804138174397717</v>
      </c>
      <c r="J31" s="2">
        <f t="shared" si="3"/>
        <v>0.015189332236320801</v>
      </c>
      <c r="K31" s="2">
        <f>$A$10/COUNT($B$14:B31)</f>
        <v>0.004629629629629629</v>
      </c>
    </row>
    <row r="32" spans="2:11" ht="12.75">
      <c r="B32" s="41">
        <f ca="1" t="shared" si="0"/>
        <v>0.4685586531945731</v>
      </c>
      <c r="C32" s="13">
        <f t="shared" si="1"/>
        <v>0.21954721148351225</v>
      </c>
      <c r="D32" s="8">
        <f t="shared" si="6"/>
        <v>0.0015903866904107404</v>
      </c>
      <c r="E32" s="7">
        <v>19</v>
      </c>
      <c r="F32" s="2">
        <f>SUM($B$14:B32)/COUNT($B$14:B32)</f>
        <v>0.3815867627216984</v>
      </c>
      <c r="G32" s="2">
        <f t="shared" si="4"/>
        <v>-0.11841323727830161</v>
      </c>
      <c r="H32" s="2">
        <f>$A$12/SQRT(COUNT($B$14:B32))</f>
        <v>0.06622661785325218</v>
      </c>
      <c r="I32" s="2">
        <f t="shared" si="5"/>
        <v>-0.06622661785325218</v>
      </c>
      <c r="J32" s="2">
        <f t="shared" si="3"/>
        <v>0.014021694762727358</v>
      </c>
      <c r="K32" s="2">
        <f>$A$10/COUNT($B$14:B32)</f>
        <v>0.0043859649122807015</v>
      </c>
    </row>
    <row r="33" spans="2:11" ht="12.75">
      <c r="B33" s="41">
        <f ca="1" t="shared" si="0"/>
        <v>0.8663235731273398</v>
      </c>
      <c r="C33" s="13">
        <f t="shared" si="1"/>
        <v>0.7505165333561212</v>
      </c>
      <c r="D33" s="8">
        <f t="shared" si="6"/>
        <v>0.12808186458359128</v>
      </c>
      <c r="E33" s="7">
        <v>20</v>
      </c>
      <c r="F33" s="2">
        <f>SUM($B$14:B33)/COUNT($B$14:B33)</f>
        <v>0.40582360324198047</v>
      </c>
      <c r="G33" s="2">
        <f t="shared" si="4"/>
        <v>-0.09417639675801953</v>
      </c>
      <c r="H33" s="2">
        <f>$A$12/SQRT(COUNT($B$14:B33))</f>
        <v>0.06454972243679027</v>
      </c>
      <c r="I33" s="2">
        <f t="shared" si="5"/>
        <v>-0.06454972243679027</v>
      </c>
      <c r="J33" s="2">
        <f t="shared" si="3"/>
        <v>0.008869193706323912</v>
      </c>
      <c r="K33" s="2">
        <f>$A$10/COUNT($B$14:B33)</f>
        <v>0.004166666666666667</v>
      </c>
    </row>
    <row r="34" spans="2:11" ht="12.75">
      <c r="B34" s="41">
        <f ca="1" t="shared" si="0"/>
        <v>0.9790383711324255</v>
      </c>
      <c r="C34" s="13">
        <f t="shared" si="1"/>
        <v>0.958516132149633</v>
      </c>
      <c r="D34" s="8">
        <f t="shared" si="6"/>
        <v>0.22146442150880566</v>
      </c>
      <c r="E34" s="7">
        <v>21</v>
      </c>
      <c r="F34" s="2">
        <f>SUM($B$14:B34)/COUNT($B$14:B34)</f>
        <v>0.4331195445700969</v>
      </c>
      <c r="G34" s="2">
        <f t="shared" si="4"/>
        <v>-0.06688045542990312</v>
      </c>
      <c r="H34" s="2">
        <f>$A$12/SQRT(COUNT($B$14:B34))</f>
        <v>0.06299407883487121</v>
      </c>
      <c r="I34" s="2">
        <f t="shared" si="5"/>
        <v>-0.06299407883487121</v>
      </c>
      <c r="J34" s="2">
        <f t="shared" si="3"/>
        <v>0.004472995318511258</v>
      </c>
      <c r="K34" s="2">
        <f>$A$10/COUNT($B$14:B34)</f>
        <v>0.003968253968253968</v>
      </c>
    </row>
    <row r="35" spans="2:11" ht="12.75">
      <c r="B35" s="41">
        <f ca="1" t="shared" si="0"/>
        <v>0.8757713889628906</v>
      </c>
      <c r="C35" s="13">
        <f t="shared" si="1"/>
        <v>0.7669755257259907</v>
      </c>
      <c r="D35" s="8">
        <f t="shared" si="6"/>
        <v>0.13493359399994476</v>
      </c>
      <c r="E35" s="7">
        <v>22</v>
      </c>
      <c r="F35" s="2">
        <f>SUM($B$14:B35)/COUNT($B$14:B35)</f>
        <v>0.4532400829515875</v>
      </c>
      <c r="G35" s="2">
        <f t="shared" si="4"/>
        <v>-0.04675991704841248</v>
      </c>
      <c r="H35" s="2">
        <f>$A$12/SQRT(COUNT($B$14:B35))</f>
        <v>0.06154574548966636</v>
      </c>
      <c r="I35" s="2">
        <f t="shared" si="5"/>
        <v>-0.06154574548966636</v>
      </c>
      <c r="J35" s="2">
        <f t="shared" si="3"/>
        <v>0.002186489842374416</v>
      </c>
      <c r="K35" s="2">
        <f>$A$10/COUNT($B$14:B35)</f>
        <v>0.0037878787878787876</v>
      </c>
    </row>
    <row r="36" spans="2:11" ht="12.75">
      <c r="B36" s="41">
        <f ca="1" t="shared" si="0"/>
        <v>0.6883006587104294</v>
      </c>
      <c r="C36" s="13">
        <f t="shared" si="1"/>
        <v>0.47375779678121105</v>
      </c>
      <c r="D36" s="8">
        <f t="shared" si="6"/>
        <v>0.03235046600132581</v>
      </c>
      <c r="E36" s="7">
        <v>23</v>
      </c>
      <c r="F36" s="2">
        <f>SUM($B$14:B36)/COUNT($B$14:B36)</f>
        <v>0.46346010798458065</v>
      </c>
      <c r="G36" s="2">
        <f t="shared" si="4"/>
        <v>-0.03653989201541935</v>
      </c>
      <c r="H36" s="2">
        <f>$A$12/SQRT(COUNT($B$14:B36))</f>
        <v>0.0601929265428846</v>
      </c>
      <c r="I36" s="2">
        <f t="shared" si="5"/>
        <v>-0.0601929265428846</v>
      </c>
      <c r="J36" s="2">
        <f t="shared" si="3"/>
        <v>0.0013351637084985067</v>
      </c>
      <c r="K36" s="2">
        <f>$A$10/COUNT($B$14:B36)</f>
        <v>0.003623188405797101</v>
      </c>
    </row>
    <row r="37" spans="2:11" ht="12.75">
      <c r="B37" s="41">
        <f ca="1" t="shared" si="0"/>
        <v>0.5807051052057832</v>
      </c>
      <c r="C37" s="13">
        <f t="shared" si="1"/>
        <v>0.33721841921205975</v>
      </c>
      <c r="D37" s="8">
        <f t="shared" si="6"/>
        <v>0.005222490299107943</v>
      </c>
      <c r="E37" s="7">
        <v>24</v>
      </c>
      <c r="F37" s="2">
        <f>SUM($B$14:B37)/COUNT($B$14:B37)</f>
        <v>0.46834531620213077</v>
      </c>
      <c r="G37" s="2">
        <f t="shared" si="4"/>
        <v>-0.03165468379786923</v>
      </c>
      <c r="H37" s="2">
        <f>$A$12/SQRT(COUNT($B$14:B37))</f>
        <v>0.05892556509887896</v>
      </c>
      <c r="I37" s="2">
        <f t="shared" si="5"/>
        <v>-0.05892556509887896</v>
      </c>
      <c r="J37" s="2">
        <f t="shared" si="3"/>
        <v>0.001002019006343085</v>
      </c>
      <c r="K37" s="2">
        <f>$A$10/COUNT($B$14:B37)</f>
        <v>0.003472222222222222</v>
      </c>
    </row>
    <row r="38" spans="2:11" ht="12.75">
      <c r="B38" s="41">
        <f ca="1" t="shared" si="0"/>
        <v>0.37190059683977283</v>
      </c>
      <c r="C38" s="13">
        <f t="shared" si="1"/>
        <v>0.13831005392977924</v>
      </c>
      <c r="D38" s="8">
        <f t="shared" si="6"/>
        <v>0.01864254596290775</v>
      </c>
      <c r="E38" s="7">
        <v>25</v>
      </c>
      <c r="F38" s="2">
        <f>SUM($B$14:B38)/COUNT($B$14:B38)</f>
        <v>0.46448752742763644</v>
      </c>
      <c r="G38" s="2">
        <f t="shared" si="4"/>
        <v>-0.03551247257236356</v>
      </c>
      <c r="H38" s="2">
        <f>$A$12/SQRT(COUNT($B$14:B38))</f>
        <v>0.057735026918962574</v>
      </c>
      <c r="I38" s="2">
        <f t="shared" si="5"/>
        <v>-0.057735026918962574</v>
      </c>
      <c r="J38" s="2">
        <f t="shared" si="3"/>
        <v>0.0012611357082028742</v>
      </c>
      <c r="K38" s="2">
        <f>$A$10/COUNT($B$14:B38)</f>
        <v>0.003333333333333333</v>
      </c>
    </row>
    <row r="39" spans="2:11" ht="12.75">
      <c r="B39" s="41">
        <f ca="1" t="shared" si="0"/>
        <v>0.7598622072155847</v>
      </c>
      <c r="C39" s="13">
        <f t="shared" si="1"/>
        <v>0.5773905739545402</v>
      </c>
      <c r="D39" s="8">
        <f t="shared" si="6"/>
        <v>0.06321397821260898</v>
      </c>
      <c r="E39" s="7">
        <v>26</v>
      </c>
      <c r="F39" s="2">
        <f>SUM($B$14:B39)/COUNT($B$14:B39)</f>
        <v>0.4758480920348652</v>
      </c>
      <c r="G39" s="2">
        <f t="shared" si="4"/>
        <v>-0.024151907965134778</v>
      </c>
      <c r="H39" s="2">
        <f>$A$12/SQRT(COUNT($B$14:B39))</f>
        <v>0.05661385170722979</v>
      </c>
      <c r="I39" s="2">
        <f t="shared" si="5"/>
        <v>-0.05661385170722979</v>
      </c>
      <c r="J39" s="2">
        <f t="shared" si="3"/>
        <v>0.0005833146583563407</v>
      </c>
      <c r="K39" s="2">
        <f>$A$10/COUNT($B$14:B39)</f>
        <v>0.003205128205128205</v>
      </c>
    </row>
    <row r="40" spans="2:11" ht="12.75">
      <c r="B40" s="41">
        <f ca="1" t="shared" si="0"/>
        <v>0.15508008050250677</v>
      </c>
      <c r="C40" s="13">
        <f t="shared" si="1"/>
        <v>0.02404983136866398</v>
      </c>
      <c r="D40" s="8">
        <f t="shared" si="6"/>
        <v>0.12486203537193657</v>
      </c>
      <c r="E40" s="7">
        <v>27</v>
      </c>
      <c r="F40" s="2">
        <f>SUM($B$14:B40)/COUNT($B$14:B40)</f>
        <v>0.46396779531144455</v>
      </c>
      <c r="G40" s="2">
        <f t="shared" si="4"/>
        <v>-0.03603220468855545</v>
      </c>
      <c r="H40" s="2">
        <f>$A$12/SQRT(COUNT($B$14:B40))</f>
        <v>0.05555555555555555</v>
      </c>
      <c r="I40" s="2">
        <f t="shared" si="5"/>
        <v>-0.05555555555555555</v>
      </c>
      <c r="J40" s="2">
        <f t="shared" si="3"/>
        <v>0.0012983197747179571</v>
      </c>
      <c r="K40" s="2">
        <f>$A$10/COUNT($B$14:B40)</f>
        <v>0.0030864197530864196</v>
      </c>
    </row>
    <row r="41" spans="2:11" ht="12.75">
      <c r="B41" s="41">
        <f ca="1" t="shared" si="0"/>
        <v>0.7453903372964688</v>
      </c>
      <c r="C41" s="13">
        <f t="shared" si="1"/>
        <v>0.5556067549349435</v>
      </c>
      <c r="D41" s="8">
        <f t="shared" si="6"/>
        <v>0.056146265239327676</v>
      </c>
      <c r="E41" s="7">
        <v>28</v>
      </c>
      <c r="F41" s="2">
        <f>SUM($B$14:B41)/COUNT($B$14:B41)</f>
        <v>0.47401860038233823</v>
      </c>
      <c r="G41" s="2">
        <f t="shared" si="4"/>
        <v>-0.02598139961766177</v>
      </c>
      <c r="H41" s="2">
        <f>$A$12/SQRT(COUNT($B$14:B41))</f>
        <v>0.05455447255899809</v>
      </c>
      <c r="I41" s="2">
        <f t="shared" si="5"/>
        <v>-0.05455447255899809</v>
      </c>
      <c r="J41" s="2">
        <f t="shared" si="3"/>
        <v>0.0006750331260926353</v>
      </c>
      <c r="K41" s="2">
        <f>$A$10/COUNT($B$14:B41)</f>
        <v>0.002976190476190476</v>
      </c>
    </row>
    <row r="42" spans="2:11" ht="12.75">
      <c r="B42" s="41">
        <f ca="1" t="shared" si="0"/>
        <v>0.594494745818523</v>
      </c>
      <c r="C42" s="13">
        <f t="shared" si="1"/>
        <v>0.3534240028058303</v>
      </c>
      <c r="D42" s="8">
        <f t="shared" si="6"/>
        <v>0.0074057108719390525</v>
      </c>
      <c r="E42" s="7">
        <v>29</v>
      </c>
      <c r="F42" s="2">
        <f>SUM($B$14:B42)/COUNT($B$14:B42)</f>
        <v>0.4781729502249653</v>
      </c>
      <c r="G42" s="2">
        <f t="shared" si="4"/>
        <v>-0.02182704977503469</v>
      </c>
      <c r="H42" s="2">
        <f>$A$12/SQRT(COUNT($B$14:B42))</f>
        <v>0.05360562674188974</v>
      </c>
      <c r="I42" s="2">
        <f t="shared" si="5"/>
        <v>-0.05360562674188974</v>
      </c>
      <c r="J42" s="2">
        <f t="shared" si="3"/>
        <v>0.0004764201018818419</v>
      </c>
      <c r="K42" s="2">
        <f>$A$10/COUNT($B$14:B42)</f>
        <v>0.0028735632183908046</v>
      </c>
    </row>
    <row r="43" spans="2:11" ht="12.75">
      <c r="B43" s="41">
        <f ca="1" t="shared" si="0"/>
        <v>0.9608234344975286</v>
      </c>
      <c r="C43" s="13">
        <f t="shared" si="1"/>
        <v>0.9231816722796267</v>
      </c>
      <c r="D43" s="8">
        <f t="shared" si="6"/>
        <v>0.2046523046839083</v>
      </c>
      <c r="E43" s="7">
        <v>30</v>
      </c>
      <c r="F43" s="2">
        <f>SUM($B$14:B43)/COUNT($B$14:B43)</f>
        <v>0.4942612997007174</v>
      </c>
      <c r="G43" s="2">
        <f t="shared" si="4"/>
        <v>-0.005738700299282584</v>
      </c>
      <c r="H43" s="2">
        <f>$A$12/SQRT(COUNT($B$14:B43))</f>
        <v>0.05270462766947299</v>
      </c>
      <c r="I43" s="2">
        <f t="shared" si="5"/>
        <v>-0.05270462766947299</v>
      </c>
      <c r="J43" s="2">
        <f t="shared" si="3"/>
        <v>3.293268112498602E-05</v>
      </c>
      <c r="K43" s="2">
        <f>$A$10/COUNT($B$14:B43)</f>
        <v>0.0027777777777777775</v>
      </c>
    </row>
    <row r="44" spans="2:11" ht="12.75">
      <c r="B44" s="41">
        <f ca="1" t="shared" si="0"/>
        <v>0.792100851303799</v>
      </c>
      <c r="C44" s="13">
        <f t="shared" si="1"/>
        <v>0.6274237586362031</v>
      </c>
      <c r="D44" s="8">
        <f t="shared" si="6"/>
        <v>0.08046443973249796</v>
      </c>
      <c r="E44" s="7">
        <v>31</v>
      </c>
      <c r="F44" s="2">
        <f>SUM($B$14:B44)/COUNT($B$14:B44)</f>
        <v>0.5038690271717845</v>
      </c>
      <c r="G44" s="2">
        <f t="shared" si="4"/>
        <v>0.0038690271717845004</v>
      </c>
      <c r="H44" s="2">
        <f>$A$12/SQRT(COUNT($B$14:B44))</f>
        <v>0.05184758473652126</v>
      </c>
      <c r="I44" s="2">
        <f t="shared" si="5"/>
        <v>-0.05184758473652126</v>
      </c>
      <c r="J44" s="2">
        <f t="shared" si="3"/>
        <v>1.496937125600677E-05</v>
      </c>
      <c r="K44" s="2">
        <f>$A$10/COUNT($B$14:B44)</f>
        <v>0.0026881720430107525</v>
      </c>
    </row>
    <row r="45" spans="2:11" ht="12.75">
      <c r="B45" s="41">
        <f ca="1" t="shared" si="0"/>
        <v>0.04663435694759932</v>
      </c>
      <c r="C45" s="13">
        <f t="shared" si="1"/>
        <v>0.002174763247916105</v>
      </c>
      <c r="D45" s="8">
        <f t="shared" si="6"/>
        <v>0.2132628871580832</v>
      </c>
      <c r="E45" s="7">
        <v>32</v>
      </c>
      <c r="F45" s="2">
        <f>SUM($B$14:B45)/COUNT($B$14:B45)</f>
        <v>0.48958044372727877</v>
      </c>
      <c r="G45" s="2">
        <f t="shared" si="4"/>
        <v>-0.010419556272721231</v>
      </c>
      <c r="H45" s="2">
        <f>$A$12/SQRT(COUNT($B$14:B45))</f>
        <v>0.05103103630798287</v>
      </c>
      <c r="I45" s="2">
        <f t="shared" si="5"/>
        <v>-0.05103103630798287</v>
      </c>
      <c r="J45" s="2">
        <f t="shared" si="3"/>
        <v>0.00010856715292040435</v>
      </c>
      <c r="K45" s="2">
        <f>$A$10/COUNT($B$14:B45)</f>
        <v>0.0026041666666666665</v>
      </c>
    </row>
    <row r="46" spans="2:11" ht="12.75">
      <c r="B46" s="41">
        <f ca="1" t="shared" si="0"/>
        <v>0.9908155145191309</v>
      </c>
      <c r="C46" s="13">
        <f t="shared" si="1"/>
        <v>0.98171538381181</v>
      </c>
      <c r="D46" s="8">
        <f t="shared" si="6"/>
        <v>0.23268777151003095</v>
      </c>
      <c r="E46" s="7">
        <v>33</v>
      </c>
      <c r="F46" s="2">
        <f>SUM($B$14:B46)/COUNT($B$14:B46)</f>
        <v>0.5047693852664258</v>
      </c>
      <c r="G46" s="2">
        <f t="shared" si="4"/>
        <v>0.004769385266425785</v>
      </c>
      <c r="H46" s="2">
        <f>$A$12/SQRT(COUNT($B$14:B46))</f>
        <v>0.0502518907629606</v>
      </c>
      <c r="I46" s="2">
        <f t="shared" si="5"/>
        <v>-0.0502518907629606</v>
      </c>
      <c r="J46" s="2">
        <f aca="true" t="shared" si="7" ref="J46:J77">(F46-$A$8)^2</f>
        <v>2.274703581959936E-05</v>
      </c>
      <c r="K46" s="2">
        <f>$A$10/COUNT($B$14:B46)</f>
        <v>0.002525252525252525</v>
      </c>
    </row>
    <row r="47" spans="2:11" ht="12.75">
      <c r="B47" s="41">
        <f ca="1" t="shared" si="0"/>
        <v>0.19038383885250365</v>
      </c>
      <c r="C47" s="13">
        <f t="shared" si="1"/>
        <v>0.03624600609621608</v>
      </c>
      <c r="D47" s="8">
        <f t="shared" si="6"/>
        <v>0.10115864393314315</v>
      </c>
      <c r="E47" s="7">
        <v>34</v>
      </c>
      <c r="F47" s="2">
        <f>SUM($B$14:B47)/COUNT($B$14:B47)</f>
        <v>0.4955227515483692</v>
      </c>
      <c r="G47" s="2">
        <f t="shared" si="4"/>
        <v>-0.0044772484516307776</v>
      </c>
      <c r="H47" s="2">
        <f>$A$12/SQRT(COUNT($B$14:B47))</f>
        <v>0.04950737714883371</v>
      </c>
      <c r="I47" s="2">
        <f t="shared" si="5"/>
        <v>-0.04950737714883371</v>
      </c>
      <c r="J47" s="2">
        <f t="shared" si="7"/>
        <v>2.0045753697630195E-05</v>
      </c>
      <c r="K47" s="2">
        <f>$A$10/COUNT($B$14:B47)</f>
        <v>0.0024509803921568627</v>
      </c>
    </row>
    <row r="48" spans="2:11" ht="12.75">
      <c r="B48" s="41">
        <f ca="1" t="shared" si="0"/>
        <v>0.061412269988791124</v>
      </c>
      <c r="C48" s="13">
        <f t="shared" si="1"/>
        <v>0.003771466905176175</v>
      </c>
      <c r="D48" s="8">
        <f t="shared" si="6"/>
        <v>0.19983227667605952</v>
      </c>
      <c r="E48" s="7">
        <v>35</v>
      </c>
      <c r="F48" s="2">
        <f>SUM($B$14:B48)/COUNT($B$14:B48)</f>
        <v>0.4831195949323813</v>
      </c>
      <c r="G48" s="2">
        <f t="shared" si="4"/>
        <v>-0.016880405067618676</v>
      </c>
      <c r="H48" s="2">
        <f>$A$12/SQRT(COUNT($B$14:B48))</f>
        <v>0.04879500364742666</v>
      </c>
      <c r="I48" s="2">
        <f t="shared" si="5"/>
        <v>-0.04879500364742666</v>
      </c>
      <c r="J48" s="2">
        <f t="shared" si="7"/>
        <v>0.0002849480752468863</v>
      </c>
      <c r="K48" s="2">
        <f>$A$10/COUNT($B$14:B48)</f>
        <v>0.0023809523809523807</v>
      </c>
    </row>
    <row r="49" spans="2:11" ht="12.75">
      <c r="B49" s="41">
        <f ca="1" t="shared" si="0"/>
        <v>0.4913778640893236</v>
      </c>
      <c r="C49" s="13">
        <f t="shared" si="1"/>
        <v>0.24145220531698577</v>
      </c>
      <c r="D49" s="8">
        <f t="shared" si="6"/>
        <v>0.00029105867071365147</v>
      </c>
      <c r="E49" s="7">
        <v>36</v>
      </c>
      <c r="F49" s="2">
        <f>SUM($B$14:B49)/COUNT($B$14:B49)</f>
        <v>0.4833489912978519</v>
      </c>
      <c r="G49" s="2">
        <f t="shared" si="4"/>
        <v>-0.016651008702148085</v>
      </c>
      <c r="H49" s="2">
        <f>$A$12/SQRT(COUNT($B$14:B49))</f>
        <v>0.04811252243246881</v>
      </c>
      <c r="I49" s="2">
        <f t="shared" si="5"/>
        <v>-0.04811252243246881</v>
      </c>
      <c r="J49" s="2">
        <f t="shared" si="7"/>
        <v>0.00027725609079901124</v>
      </c>
      <c r="K49" s="2">
        <f>$A$10/COUNT($B$14:B49)</f>
        <v>0.0023148148148148147</v>
      </c>
    </row>
    <row r="50" spans="2:11" ht="12.75">
      <c r="B50" s="41">
        <f ca="1" t="shared" si="0"/>
        <v>0.8389070586358898</v>
      </c>
      <c r="C50" s="13">
        <f t="shared" si="1"/>
        <v>0.7037650530291202</v>
      </c>
      <c r="D50" s="8">
        <f t="shared" si="6"/>
        <v>0.10920959661349408</v>
      </c>
      <c r="E50" s="7">
        <v>37</v>
      </c>
      <c r="F50" s="2">
        <f>SUM($B$14:B50)/COUNT($B$14:B50)</f>
        <v>0.4929586687934746</v>
      </c>
      <c r="G50" s="2">
        <f t="shared" si="4"/>
        <v>-0.007041331206525392</v>
      </c>
      <c r="H50" s="2">
        <f>$A$12/SQRT(COUNT($B$14:B50))</f>
        <v>0.04745789978762495</v>
      </c>
      <c r="I50" s="2">
        <f t="shared" si="5"/>
        <v>-0.04745789978762495</v>
      </c>
      <c r="J50" s="2">
        <f t="shared" si="7"/>
        <v>4.958034515998833E-05</v>
      </c>
      <c r="K50" s="2">
        <f>$A$10/COUNT($B$14:B50)</f>
        <v>0.0022522522522522522</v>
      </c>
    </row>
    <row r="51" spans="2:11" ht="12.75">
      <c r="B51" s="41">
        <f ca="1" t="shared" si="0"/>
        <v>0.5735372085006916</v>
      </c>
      <c r="C51" s="13">
        <f t="shared" si="1"/>
        <v>0.32894492953476573</v>
      </c>
      <c r="D51" s="8">
        <f t="shared" si="6"/>
        <v>0.004237867135313356</v>
      </c>
      <c r="E51" s="7">
        <v>38</v>
      </c>
      <c r="F51" s="2">
        <f>SUM($B$14:B51)/COUNT($B$14:B51)</f>
        <v>0.4950791566805066</v>
      </c>
      <c r="G51" s="2">
        <f t="shared" si="4"/>
        <v>-0.004920843319493384</v>
      </c>
      <c r="H51" s="2">
        <f>$A$12/SQRT(COUNT($B$14:B51))</f>
        <v>0.0468292905790847</v>
      </c>
      <c r="I51" s="2">
        <f t="shared" si="5"/>
        <v>-0.0468292905790847</v>
      </c>
      <c r="J51" s="2">
        <f t="shared" si="7"/>
        <v>2.421469897500267E-05</v>
      </c>
      <c r="K51" s="2">
        <f>$A$10/COUNT($B$14:B51)</f>
        <v>0.0021929824561403508</v>
      </c>
    </row>
    <row r="52" spans="2:11" ht="12.75">
      <c r="B52" s="41">
        <f ca="1" t="shared" si="0"/>
        <v>0.7864172375801473</v>
      </c>
      <c r="C52" s="13">
        <f t="shared" si="1"/>
        <v>0.6184520715631898</v>
      </c>
      <c r="D52" s="8">
        <f t="shared" si="6"/>
        <v>0.0772722865242184</v>
      </c>
      <c r="E52" s="7">
        <v>39</v>
      </c>
      <c r="F52" s="2">
        <f>SUM($B$14:B52)/COUNT($B$14:B52)</f>
        <v>0.5025493638830615</v>
      </c>
      <c r="G52" s="2">
        <f t="shared" si="4"/>
        <v>0.002549363883061484</v>
      </c>
      <c r="H52" s="2">
        <f>$A$12/SQRT(COUNT($B$14:B52))</f>
        <v>0.046225016352102424</v>
      </c>
      <c r="I52" s="2">
        <f t="shared" si="5"/>
        <v>-0.046225016352102424</v>
      </c>
      <c r="J52" s="2">
        <f t="shared" si="7"/>
        <v>6.499256208258327E-06</v>
      </c>
      <c r="K52" s="2">
        <f>$A$10/COUNT($B$14:B52)</f>
        <v>0.0021367521367521365</v>
      </c>
    </row>
    <row r="53" spans="2:11" ht="12.75">
      <c r="B53" s="41">
        <f ca="1" t="shared" si="0"/>
        <v>0.9764072096428209</v>
      </c>
      <c r="C53" s="13">
        <f t="shared" si="1"/>
        <v>0.9533710390424797</v>
      </c>
      <c r="D53" s="8">
        <f t="shared" si="6"/>
        <v>0.21899489498167365</v>
      </c>
      <c r="E53" s="7">
        <v>40</v>
      </c>
      <c r="F53" s="2">
        <f>SUM($B$14:B53)/COUNT($B$14:B53)</f>
        <v>0.5143958100270555</v>
      </c>
      <c r="G53" s="2">
        <f t="shared" si="4"/>
        <v>0.014395810027055478</v>
      </c>
      <c r="H53" s="2">
        <f>$A$12/SQRT(COUNT($B$14:B53))</f>
        <v>0.04564354645876384</v>
      </c>
      <c r="I53" s="2">
        <f t="shared" si="5"/>
        <v>-0.04564354645876384</v>
      </c>
      <c r="J53" s="2">
        <f t="shared" si="7"/>
        <v>0.00020723934633507104</v>
      </c>
      <c r="K53" s="2">
        <f>$A$10/COUNT($B$14:B53)</f>
        <v>0.0020833333333333333</v>
      </c>
    </row>
    <row r="54" spans="2:11" ht="12.75">
      <c r="B54" s="41">
        <f ca="1" t="shared" si="0"/>
        <v>0.4198439663874316</v>
      </c>
      <c r="C54" s="13">
        <f t="shared" si="1"/>
        <v>0.1762689561119308</v>
      </c>
      <c r="D54" s="8">
        <f t="shared" si="6"/>
        <v>0.007848956972575314</v>
      </c>
      <c r="E54" s="7">
        <v>41</v>
      </c>
      <c r="F54" s="2">
        <f>SUM($B$14:B54)/COUNT($B$14:B54)</f>
        <v>0.5120896674992598</v>
      </c>
      <c r="G54" s="2">
        <f t="shared" si="4"/>
        <v>0.01208966749925977</v>
      </c>
      <c r="H54" s="2">
        <f>$A$12/SQRT(COUNT($B$14:B54))</f>
        <v>0.045083481733371615</v>
      </c>
      <c r="I54" s="2">
        <f t="shared" si="5"/>
        <v>-0.045083481733371615</v>
      </c>
      <c r="J54" s="2">
        <f t="shared" si="7"/>
        <v>0.000146160060242658</v>
      </c>
      <c r="K54" s="2">
        <f>$A$10/COUNT($B$14:B54)</f>
        <v>0.002032520325203252</v>
      </c>
    </row>
    <row r="55" spans="2:11" ht="12.75">
      <c r="B55" s="41">
        <f ca="1" t="shared" si="0"/>
        <v>0.7108352517217948</v>
      </c>
      <c r="C55" s="13">
        <f t="shared" si="1"/>
        <v>0.5052867550903875</v>
      </c>
      <c r="D55" s="8">
        <f t="shared" si="6"/>
        <v>0.0409645237261781</v>
      </c>
      <c r="E55" s="7">
        <v>42</v>
      </c>
      <c r="F55" s="2">
        <f>SUM($B$14:B55)/COUNT($B$14:B55)</f>
        <v>0.516821705218844</v>
      </c>
      <c r="G55" s="2">
        <f t="shared" si="4"/>
        <v>0.016821705218843963</v>
      </c>
      <c r="H55" s="2">
        <f>$A$12/SQRT(COUNT($B$14:B55))</f>
        <v>0.0445435403187374</v>
      </c>
      <c r="I55" s="2">
        <f t="shared" si="5"/>
        <v>-0.0445435403187374</v>
      </c>
      <c r="J55" s="2">
        <f t="shared" si="7"/>
        <v>0.0002829697664696822</v>
      </c>
      <c r="K55" s="2">
        <f>$A$10/COUNT($B$14:B55)</f>
        <v>0.001984126984126984</v>
      </c>
    </row>
    <row r="56" spans="2:11" ht="12.75">
      <c r="B56" s="41">
        <f ca="1" t="shared" si="0"/>
        <v>0.48154938688730997</v>
      </c>
      <c r="C56" s="13">
        <f t="shared" si="1"/>
        <v>0.23188981201154413</v>
      </c>
      <c r="D56" s="8">
        <f t="shared" si="6"/>
        <v>0.000723013959269173</v>
      </c>
      <c r="E56" s="7">
        <v>43</v>
      </c>
      <c r="F56" s="2">
        <f>SUM($B$14:B56)/COUNT($B$14:B56)</f>
        <v>0.5160014187460176</v>
      </c>
      <c r="G56" s="2">
        <f t="shared" si="4"/>
        <v>0.01600141874601757</v>
      </c>
      <c r="H56" s="2">
        <f>$A$12/SQRT(COUNT($B$14:B56))</f>
        <v>0.04402254531628119</v>
      </c>
      <c r="I56" s="2">
        <f t="shared" si="5"/>
        <v>-0.04402254531628119</v>
      </c>
      <c r="J56" s="2">
        <f t="shared" si="7"/>
        <v>0.0002560454018854025</v>
      </c>
      <c r="K56" s="2">
        <f>$A$10/COUNT($B$14:B56)</f>
        <v>0.001937984496124031</v>
      </c>
    </row>
    <row r="57" spans="2:11" ht="12.75">
      <c r="B57" s="41">
        <f ca="1" t="shared" si="0"/>
        <v>0.2640367709460494</v>
      </c>
      <c r="C57" s="13">
        <f t="shared" si="1"/>
        <v>0.06971541641161655</v>
      </c>
      <c r="D57" s="8">
        <f t="shared" si="6"/>
        <v>0.05973211022965897</v>
      </c>
      <c r="E57" s="7">
        <v>44</v>
      </c>
      <c r="F57" s="2">
        <f>SUM($B$14:B57)/COUNT($B$14:B57)</f>
        <v>0.5102749494778365</v>
      </c>
      <c r="G57" s="2">
        <f t="shared" si="4"/>
        <v>0.01027494947783647</v>
      </c>
      <c r="H57" s="2">
        <f>$A$12/SQRT(COUNT($B$14:B57))</f>
        <v>0.043519413988924456</v>
      </c>
      <c r="I57" s="2">
        <f t="shared" si="5"/>
        <v>-0.043519413988924456</v>
      </c>
      <c r="J57" s="2">
        <f t="shared" si="7"/>
        <v>0.00010557458677209195</v>
      </c>
      <c r="K57" s="2">
        <f>$A$10/COUNT($B$14:B57)</f>
        <v>0.0018939393939393938</v>
      </c>
    </row>
    <row r="58" spans="2:11" ht="12.75">
      <c r="B58" s="41">
        <f ca="1" t="shared" si="0"/>
        <v>0.32453521208761993</v>
      </c>
      <c r="C58" s="13">
        <f t="shared" si="1"/>
        <v>0.10532310388475645</v>
      </c>
      <c r="D58" s="8">
        <f t="shared" si="6"/>
        <v>0.03382034786998062</v>
      </c>
      <c r="E58" s="7">
        <v>45</v>
      </c>
      <c r="F58" s="2">
        <f>SUM($B$14:B58)/COUNT($B$14:B58)</f>
        <v>0.5061473997580539</v>
      </c>
      <c r="G58" s="2">
        <f t="shared" si="4"/>
        <v>0.006147399758053895</v>
      </c>
      <c r="H58" s="2">
        <f>$A$12/SQRT(COUNT($B$14:B58))</f>
        <v>0.043033148291193514</v>
      </c>
      <c r="I58" s="2">
        <f t="shared" si="5"/>
        <v>-0.043033148291193514</v>
      </c>
      <c r="J58" s="2">
        <f t="shared" si="7"/>
        <v>3.779052378532109E-05</v>
      </c>
      <c r="K58" s="2">
        <f>$A$10/COUNT($B$14:B58)</f>
        <v>0.0018518518518518517</v>
      </c>
    </row>
    <row r="59" spans="2:11" ht="12.75">
      <c r="B59" s="41">
        <f ca="1" t="shared" si="0"/>
        <v>0.09935062694784214</v>
      </c>
      <c r="C59" s="13">
        <f t="shared" si="1"/>
        <v>0.009870547074929296</v>
      </c>
      <c r="D59" s="8">
        <f t="shared" si="6"/>
        <v>0.1673527289730664</v>
      </c>
      <c r="E59" s="7">
        <v>46</v>
      </c>
      <c r="F59" s="2">
        <f>SUM($B$14:B59)/COUNT($B$14:B59)</f>
        <v>0.4973039916534841</v>
      </c>
      <c r="G59" s="2">
        <f t="shared" si="4"/>
        <v>-0.002696008346515899</v>
      </c>
      <c r="H59" s="2">
        <f>$A$12/SQRT(COUNT($B$14:B59))</f>
        <v>0.04256282653793743</v>
      </c>
      <c r="I59" s="2">
        <f t="shared" si="5"/>
        <v>-0.04256282653793743</v>
      </c>
      <c r="J59" s="2">
        <f t="shared" si="7"/>
        <v>7.268461004483392E-06</v>
      </c>
      <c r="K59" s="2">
        <f>$A$10/COUNT($B$14:B59)</f>
        <v>0.0018115942028985505</v>
      </c>
    </row>
    <row r="60" spans="2:11" ht="12.75">
      <c r="B60" s="41">
        <f ca="1" t="shared" si="0"/>
        <v>0.6104280203740302</v>
      </c>
      <c r="C60" s="13">
        <f t="shared" si="1"/>
        <v>0.37262236805775745</v>
      </c>
      <c r="D60" s="8">
        <f t="shared" si="6"/>
        <v>0.01040190188277636</v>
      </c>
      <c r="E60" s="7">
        <v>47</v>
      </c>
      <c r="F60" s="2">
        <f>SUM($B$14:B60)/COUNT($B$14:B60)</f>
        <v>0.4997108858815808</v>
      </c>
      <c r="G60" s="2">
        <f t="shared" si="4"/>
        <v>-0.0002891141184191981</v>
      </c>
      <c r="H60" s="2">
        <f>$A$12/SQRT(COUNT($B$14:B60))</f>
        <v>0.042107596053325945</v>
      </c>
      <c r="I60" s="2">
        <f t="shared" si="5"/>
        <v>-0.042107596053325945</v>
      </c>
      <c r="J60" s="2">
        <f t="shared" si="7"/>
        <v>8.35869734693101E-08</v>
      </c>
      <c r="K60" s="2">
        <f>$A$10/COUNT($B$14:B60)</f>
        <v>0.0017730496453900709</v>
      </c>
    </row>
    <row r="61" spans="2:11" ht="12.75">
      <c r="B61" s="41">
        <f ca="1" t="shared" si="0"/>
        <v>0.9324976118090715</v>
      </c>
      <c r="C61" s="13">
        <f t="shared" si="1"/>
        <v>0.8695517960296218</v>
      </c>
      <c r="D61" s="8">
        <f t="shared" si="6"/>
        <v>0.1798262950290454</v>
      </c>
      <c r="E61" s="7">
        <v>48</v>
      </c>
      <c r="F61" s="2">
        <f>SUM($B$14:B61)/COUNT($B$14:B61)</f>
        <v>0.5087272760050702</v>
      </c>
      <c r="G61" s="2">
        <f t="shared" si="4"/>
        <v>0.008727276005070173</v>
      </c>
      <c r="H61" s="2">
        <f>$A$12/SQRT(COUNT($B$14:B61))</f>
        <v>0.041666666666666664</v>
      </c>
      <c r="I61" s="2">
        <f t="shared" si="5"/>
        <v>-0.041666666666666664</v>
      </c>
      <c r="J61" s="2">
        <f t="shared" si="7"/>
        <v>7.616534646867359E-05</v>
      </c>
      <c r="K61" s="2">
        <f>$A$10/COUNT($B$14:B61)</f>
        <v>0.001736111111111111</v>
      </c>
    </row>
    <row r="62" spans="2:11" ht="12.75">
      <c r="B62" s="41">
        <f ca="1" t="shared" si="0"/>
        <v>0.14035112398780747</v>
      </c>
      <c r="C62" s="13">
        <f t="shared" si="1"/>
        <v>0.019698438004640904</v>
      </c>
      <c r="D62" s="8">
        <f t="shared" si="6"/>
        <v>0.1354881734004237</v>
      </c>
      <c r="E62" s="7">
        <v>49</v>
      </c>
      <c r="F62" s="2">
        <f>SUM($B$14:B62)/COUNT($B$14:B62)</f>
        <v>0.5012093953516568</v>
      </c>
      <c r="G62" s="2">
        <f t="shared" si="4"/>
        <v>0.0012093953516567613</v>
      </c>
      <c r="H62" s="2">
        <f>$A$12/SQRT(COUNT($B$14:B62))</f>
        <v>0.041239304942116126</v>
      </c>
      <c r="I62" s="2">
        <f t="shared" si="5"/>
        <v>-0.041239304942116126</v>
      </c>
      <c r="J62" s="2">
        <f t="shared" si="7"/>
        <v>1.4626371166089813E-06</v>
      </c>
      <c r="K62" s="2">
        <f>$A$10/COUNT($B$14:B62)</f>
        <v>0.0017006802721088435</v>
      </c>
    </row>
    <row r="63" spans="2:11" ht="12.75">
      <c r="B63" s="41">
        <f ca="1" t="shared" si="0"/>
        <v>0.6838786049705776</v>
      </c>
      <c r="C63" s="13">
        <f t="shared" si="1"/>
        <v>0.46768994633650335</v>
      </c>
      <c r="D63" s="8">
        <f t="shared" si="6"/>
        <v>0.030779298579743306</v>
      </c>
      <c r="E63" s="7">
        <v>50</v>
      </c>
      <c r="F63" s="2">
        <f>SUM($B$14:B63)/COUNT($B$14:B63)</f>
        <v>0.5048627795440351</v>
      </c>
      <c r="G63" s="2">
        <f t="shared" si="4"/>
        <v>0.004862779544035134</v>
      </c>
      <c r="H63" s="2">
        <f>$A$12/SQRT(COUNT($B$14:B63))</f>
        <v>0.0408248290463863</v>
      </c>
      <c r="I63" s="2">
        <f t="shared" si="5"/>
        <v>-0.0408248290463863</v>
      </c>
      <c r="J63" s="2">
        <f t="shared" si="7"/>
        <v>2.3646624893886545E-05</v>
      </c>
      <c r="K63" s="2">
        <f>$A$10/COUNT($B$14:B63)</f>
        <v>0.0016666666666666666</v>
      </c>
    </row>
    <row r="64" spans="2:11" ht="12.75">
      <c r="B64" s="41">
        <f ca="1" t="shared" si="0"/>
        <v>0.28178745764111923</v>
      </c>
      <c r="C64" s="13">
        <f t="shared" si="1"/>
        <v>0.07940417128384557</v>
      </c>
      <c r="D64" s="8">
        <f t="shared" si="6"/>
        <v>0.05137060696250818</v>
      </c>
      <c r="E64" s="7">
        <v>51</v>
      </c>
      <c r="F64" s="2">
        <f>SUM($B$14:B64)/COUNT($B$14:B64)</f>
        <v>0.5004887536243701</v>
      </c>
      <c r="G64" s="2">
        <f t="shared" si="4"/>
        <v>0.0004887536243700641</v>
      </c>
      <c r="H64" s="2">
        <f>$A$12/SQRT(COUNT($B$14:B64))</f>
        <v>0.04042260417272216</v>
      </c>
      <c r="I64" s="2">
        <f t="shared" si="5"/>
        <v>-0.04042260417272216</v>
      </c>
      <c r="J64" s="2">
        <f t="shared" si="7"/>
        <v>2.388801053348737E-07</v>
      </c>
      <c r="K64" s="2">
        <f>$A$10/COUNT($B$14:B64)</f>
        <v>0.001633986928104575</v>
      </c>
    </row>
    <row r="65" spans="2:11" ht="12.75">
      <c r="B65" s="41">
        <f ca="1" t="shared" si="0"/>
        <v>0.7610743730773271</v>
      </c>
      <c r="C65" s="13">
        <f t="shared" si="1"/>
        <v>0.5792342013550464</v>
      </c>
      <c r="D65" s="8">
        <f t="shared" si="6"/>
        <v>0.0638249824989756</v>
      </c>
      <c r="E65" s="7">
        <v>52</v>
      </c>
      <c r="F65" s="2">
        <f>SUM($B$14:B65)/COUNT($B$14:B65)</f>
        <v>0.505500015536927</v>
      </c>
      <c r="G65" s="2">
        <f t="shared" si="4"/>
        <v>0.005500015536927028</v>
      </c>
      <c r="H65" s="2">
        <f>$A$12/SQRT(COUNT($B$14:B65))</f>
        <v>0.04003203845127178</v>
      </c>
      <c r="I65" s="2">
        <f t="shared" si="5"/>
        <v>-0.04003203845127178</v>
      </c>
      <c r="J65" s="2">
        <f t="shared" si="7"/>
        <v>3.02501709064387E-05</v>
      </c>
      <c r="K65" s="2">
        <f>$A$10/COUNT($B$14:B65)</f>
        <v>0.0016025641025641025</v>
      </c>
    </row>
    <row r="66" spans="2:11" ht="12.75">
      <c r="B66" s="41">
        <f ca="1" t="shared" si="0"/>
        <v>0.5075721502840889</v>
      </c>
      <c r="C66" s="13">
        <f t="shared" si="1"/>
        <v>0.2576294877440137</v>
      </c>
      <c r="D66" s="8">
        <f t="shared" si="6"/>
        <v>7.502253447563323E-07</v>
      </c>
      <c r="E66" s="7">
        <v>53</v>
      </c>
      <c r="F66" s="2">
        <f>SUM($B$14:B66)/COUNT($B$14:B66)</f>
        <v>0.5055391124189489</v>
      </c>
      <c r="G66" s="2">
        <f t="shared" si="4"/>
        <v>0.005539112418948888</v>
      </c>
      <c r="H66" s="2">
        <f>$A$12/SQRT(COUNT($B$14:B66))</f>
        <v>0.03965257928590721</v>
      </c>
      <c r="I66" s="2">
        <f t="shared" si="5"/>
        <v>-0.03965257928590721</v>
      </c>
      <c r="J66" s="2">
        <f t="shared" si="7"/>
        <v>3.06817663897538E-05</v>
      </c>
      <c r="K66" s="2">
        <f>$A$10/COUNT($B$14:B66)</f>
        <v>0.001572327044025157</v>
      </c>
    </row>
    <row r="67" spans="2:11" ht="12.75">
      <c r="B67" s="41">
        <f ca="1" t="shared" si="0"/>
        <v>0.5722758722676755</v>
      </c>
      <c r="C67" s="13">
        <f t="shared" si="1"/>
        <v>0.32749967397972884</v>
      </c>
      <c r="D67" s="8">
        <f t="shared" si="6"/>
        <v>0.0040752348949461</v>
      </c>
      <c r="E67" s="7">
        <v>54</v>
      </c>
      <c r="F67" s="2">
        <f>SUM($B$14:B67)/COUNT($B$14:B67)</f>
        <v>0.5067749783420735</v>
      </c>
      <c r="G67" s="2">
        <f t="shared" si="4"/>
        <v>0.006774978342073523</v>
      </c>
      <c r="H67" s="2">
        <f>$A$12/SQRT(COUNT($B$14:B67))</f>
        <v>0.039283710065919304</v>
      </c>
      <c r="I67" s="2">
        <f t="shared" si="5"/>
        <v>-0.039283710065919304</v>
      </c>
      <c r="J67" s="2">
        <f t="shared" si="7"/>
        <v>4.590033153556531E-05</v>
      </c>
      <c r="K67" s="2">
        <f>$A$10/COUNT($B$14:B67)</f>
        <v>0.0015432098765432098</v>
      </c>
    </row>
    <row r="68" spans="2:11" ht="12.75">
      <c r="B68" s="41">
        <f ca="1" t="shared" si="0"/>
        <v>0.5532655069886223</v>
      </c>
      <c r="C68" s="13">
        <f t="shared" si="1"/>
        <v>0.3061027212233773</v>
      </c>
      <c r="D68" s="8">
        <f t="shared" si="6"/>
        <v>0.0020094779681124357</v>
      </c>
      <c r="E68" s="7">
        <v>55</v>
      </c>
      <c r="F68" s="2">
        <f>SUM($B$14:B68)/COUNT($B$14:B68)</f>
        <v>0.5076202606811017</v>
      </c>
      <c r="G68" s="2">
        <f t="shared" si="4"/>
        <v>0.007620260681101665</v>
      </c>
      <c r="H68" s="2">
        <f>$A$12/SQRT(COUNT($B$14:B68))</f>
        <v>0.03892494720807615</v>
      </c>
      <c r="I68" s="2">
        <f t="shared" si="5"/>
        <v>-0.03892494720807615</v>
      </c>
      <c r="J68" s="2">
        <f t="shared" si="7"/>
        <v>5.806837284794401E-05</v>
      </c>
      <c r="K68" s="2">
        <f>$A$10/COUNT($B$14:B68)</f>
        <v>0.0015151515151515152</v>
      </c>
    </row>
    <row r="69" spans="2:11" ht="12.75">
      <c r="B69" s="41">
        <f ca="1" t="shared" si="0"/>
        <v>0.689797966141944</v>
      </c>
      <c r="C69" s="13">
        <f t="shared" si="1"/>
        <v>0.47582123409356253</v>
      </c>
      <c r="D69" s="8">
        <f t="shared" si="6"/>
        <v>0.03289132640625225</v>
      </c>
      <c r="E69" s="7">
        <v>56</v>
      </c>
      <c r="F69" s="2">
        <f>SUM($B$14:B69)/COUNT($B$14:B69)</f>
        <v>0.5108734339929024</v>
      </c>
      <c r="G69" s="2">
        <f t="shared" si="4"/>
        <v>0.010873433992902415</v>
      </c>
      <c r="H69" s="2">
        <f>$A$12/SQRT(COUNT($B$14:B69))</f>
        <v>0.03857583749052298</v>
      </c>
      <c r="I69" s="2">
        <f t="shared" si="5"/>
        <v>-0.03857583749052298</v>
      </c>
      <c r="J69" s="2">
        <f t="shared" si="7"/>
        <v>0.00011823156679800575</v>
      </c>
      <c r="K69" s="2">
        <f>$A$10/COUNT($B$14:B69)</f>
        <v>0.001488095238095238</v>
      </c>
    </row>
    <row r="70" spans="2:11" ht="12.75">
      <c r="B70" s="41">
        <f ca="1" t="shared" si="0"/>
        <v>0.18178788781694522</v>
      </c>
      <c r="C70" s="13">
        <f t="shared" si="1"/>
        <v>0.03304683615694626</v>
      </c>
      <c r="D70" s="8">
        <f t="shared" si="6"/>
        <v>0.10670049555606413</v>
      </c>
      <c r="E70" s="7">
        <v>57</v>
      </c>
      <c r="F70" s="2">
        <f>SUM($B$14:B70)/COUNT($B$14:B70)</f>
        <v>0.5051000033582366</v>
      </c>
      <c r="G70" s="2">
        <f t="shared" si="4"/>
        <v>0.005100003358236571</v>
      </c>
      <c r="H70" s="2">
        <f>$A$12/SQRT(COUNT($B$14:B70))</f>
        <v>0.038235955645093626</v>
      </c>
      <c r="I70" s="2">
        <f t="shared" si="5"/>
        <v>-0.038235955645093626</v>
      </c>
      <c r="J70" s="2">
        <f t="shared" si="7"/>
        <v>2.6010034254024303E-05</v>
      </c>
      <c r="K70" s="2">
        <f>$A$10/COUNT($B$14:B70)</f>
        <v>0.0014619883040935672</v>
      </c>
    </row>
    <row r="71" spans="2:11" ht="12.75">
      <c r="B71" s="41">
        <f ca="1" t="shared" si="0"/>
        <v>0.49848985830891035</v>
      </c>
      <c r="C71" s="13">
        <f t="shared" si="1"/>
        <v>0.24849213883683752</v>
      </c>
      <c r="D71" s="8">
        <f t="shared" si="6"/>
        <v>9.897160710408796E-05</v>
      </c>
      <c r="E71" s="7">
        <v>58</v>
      </c>
      <c r="F71" s="2">
        <f>SUM($B$14:B71)/COUNT($B$14:B71)</f>
        <v>0.5049860353401447</v>
      </c>
      <c r="G71" s="2">
        <f t="shared" si="4"/>
        <v>0.0049860353401447455</v>
      </c>
      <c r="H71" s="2">
        <f>$A$12/SQRT(COUNT($B$14:B71))</f>
        <v>0.03790490217894517</v>
      </c>
      <c r="I71" s="2">
        <f t="shared" si="5"/>
        <v>-0.03790490217894517</v>
      </c>
      <c r="J71" s="2">
        <f t="shared" si="7"/>
        <v>2.486054841317233E-05</v>
      </c>
      <c r="K71" s="2">
        <f>$A$10/COUNT($B$14:B71)</f>
        <v>0.0014367816091954023</v>
      </c>
    </row>
    <row r="72" spans="2:11" ht="12.75">
      <c r="B72" s="41">
        <f ca="1" t="shared" si="0"/>
        <v>0.9821531513297277</v>
      </c>
      <c r="C72" s="13">
        <f t="shared" si="1"/>
        <v>0.964624812666915</v>
      </c>
      <c r="D72" s="8">
        <f t="shared" si="6"/>
        <v>0.2244057548932949</v>
      </c>
      <c r="E72" s="7">
        <v>59</v>
      </c>
      <c r="F72" s="2">
        <f>SUM($B$14:B72)/COUNT($B$14:B72)</f>
        <v>0.5130736135772563</v>
      </c>
      <c r="G72" s="2">
        <f t="shared" si="4"/>
        <v>0.013073613577256338</v>
      </c>
      <c r="H72" s="2">
        <f>$A$12/SQRT(COUNT($B$14:B72))</f>
        <v>0.03758230140014144</v>
      </c>
      <c r="I72" s="2">
        <f t="shared" si="5"/>
        <v>-0.03758230140014144</v>
      </c>
      <c r="J72" s="2">
        <f t="shared" si="7"/>
        <v>0.00017091937196742125</v>
      </c>
      <c r="K72" s="2">
        <f>$A$10/COUNT($B$14:B72)</f>
        <v>0.0014124293785310734</v>
      </c>
    </row>
    <row r="73" spans="2:11" ht="12.75">
      <c r="B73" s="41">
        <f ca="1" t="shared" si="0"/>
        <v>0.3084486124958632</v>
      </c>
      <c r="C73" s="13">
        <f t="shared" si="1"/>
        <v>0.09514054655062318</v>
      </c>
      <c r="D73" s="8">
        <f t="shared" si="6"/>
        <v>0.03999587742026623</v>
      </c>
      <c r="E73" s="7">
        <v>60</v>
      </c>
      <c r="F73" s="2">
        <f>SUM($B$14:B73)/COUNT($B$14:B73)</f>
        <v>0.5096631968925665</v>
      </c>
      <c r="G73" s="2">
        <f t="shared" si="4"/>
        <v>0.00966319689256645</v>
      </c>
      <c r="H73" s="2">
        <f>$A$12/SQRT(COUNT($B$14:B73))</f>
        <v>0.03726779962499649</v>
      </c>
      <c r="I73" s="2">
        <f t="shared" si="5"/>
        <v>-0.03726779962499649</v>
      </c>
      <c r="J73" s="2">
        <f t="shared" si="7"/>
        <v>9.33773741845059E-05</v>
      </c>
      <c r="K73" s="2">
        <f>$A$10/COUNT($B$14:B73)</f>
        <v>0.0013888888888888887</v>
      </c>
    </row>
    <row r="74" spans="2:11" ht="12.75">
      <c r="B74" s="41">
        <f ca="1" t="shared" si="0"/>
        <v>0.2452248777463062</v>
      </c>
      <c r="C74" s="13">
        <f t="shared" si="1"/>
        <v>0.060135240665690814</v>
      </c>
      <c r="D74" s="8">
        <f t="shared" si="6"/>
        <v>0.06928130869775274</v>
      </c>
      <c r="E74" s="7">
        <v>61</v>
      </c>
      <c r="F74" s="2">
        <f>SUM($B$14:B74)/COUNT($B$14:B74)</f>
        <v>0.5053281424803326</v>
      </c>
      <c r="G74" s="2">
        <f t="shared" si="4"/>
        <v>0.005328142480332643</v>
      </c>
      <c r="H74" s="2">
        <f>$A$12/SQRT(COUNT($B$14:B74))</f>
        <v>0.03696106354772864</v>
      </c>
      <c r="I74" s="2">
        <f t="shared" si="5"/>
        <v>-0.03696106354772864</v>
      </c>
      <c r="J74" s="2">
        <f t="shared" si="7"/>
        <v>2.8389102290725287E-05</v>
      </c>
      <c r="K74" s="2">
        <f>$A$10/COUNT($B$14:B74)</f>
        <v>0.001366120218579235</v>
      </c>
    </row>
    <row r="75" spans="2:11" ht="12.75">
      <c r="B75" s="41">
        <f ca="1" t="shared" si="0"/>
        <v>0.7964050798241313</v>
      </c>
      <c r="C75" s="13">
        <f t="shared" si="1"/>
        <v>0.634261051169681</v>
      </c>
      <c r="D75" s="8">
        <f t="shared" si="6"/>
        <v>0.08292486295283215</v>
      </c>
      <c r="E75" s="7">
        <v>62</v>
      </c>
      <c r="F75" s="2">
        <f>SUM($B$14:B75)/COUNT($B$14:B75)</f>
        <v>0.5100229317923294</v>
      </c>
      <c r="G75" s="2">
        <f t="shared" si="4"/>
        <v>0.010022931792329381</v>
      </c>
      <c r="H75" s="2">
        <f>$A$12/SQRT(COUNT($B$14:B75))</f>
        <v>0.03666177875533832</v>
      </c>
      <c r="I75" s="2">
        <f t="shared" si="5"/>
        <v>-0.03666177875533832</v>
      </c>
      <c r="J75" s="2">
        <f t="shared" si="7"/>
        <v>0.00010045916171368707</v>
      </c>
      <c r="K75" s="2">
        <f>$A$10/COUNT($B$14:B75)</f>
        <v>0.0013440860215053762</v>
      </c>
    </row>
    <row r="76" spans="2:11" ht="12.75">
      <c r="B76" s="41">
        <f ca="1" t="shared" si="0"/>
        <v>0.04473735410380275</v>
      </c>
      <c r="C76" s="13">
        <f t="shared" si="1"/>
        <v>0.002001430852209037</v>
      </c>
      <c r="D76" s="8">
        <f t="shared" si="6"/>
        <v>0.2150185725862993</v>
      </c>
      <c r="E76" s="7">
        <v>63</v>
      </c>
      <c r="F76" s="2">
        <f>SUM($B$14:B76)/COUNT($B$14:B76)</f>
        <v>0.5026374464321941</v>
      </c>
      <c r="G76" s="2">
        <f t="shared" si="4"/>
        <v>0.0026374464321941016</v>
      </c>
      <c r="H76" s="2">
        <f>$A$12/SQRT(COUNT($B$14:B76))</f>
        <v>0.036369648372665396</v>
      </c>
      <c r="I76" s="2">
        <f t="shared" si="5"/>
        <v>-0.036369648372665396</v>
      </c>
      <c r="J76" s="2">
        <f t="shared" si="7"/>
        <v>6.956123682693396E-06</v>
      </c>
      <c r="K76" s="2">
        <f>$A$10/COUNT($B$14:B76)</f>
        <v>0.0013227513227513227</v>
      </c>
    </row>
    <row r="77" spans="2:11" ht="12.75">
      <c r="B77" s="41">
        <f ca="1" t="shared" si="0"/>
        <v>0.5373273555227769</v>
      </c>
      <c r="C77" s="13">
        <f t="shared" si="1"/>
        <v>0.28872068699310066</v>
      </c>
      <c r="D77" s="8">
        <f t="shared" si="6"/>
        <v>0.0008345771949852954</v>
      </c>
      <c r="E77" s="7">
        <v>64</v>
      </c>
      <c r="F77" s="2">
        <f>SUM($B$14:B77)/COUNT($B$14:B77)</f>
        <v>0.5031794762617344</v>
      </c>
      <c r="G77" s="2">
        <f t="shared" si="4"/>
        <v>0.0031794762617344263</v>
      </c>
      <c r="H77" s="2">
        <f>$A$12/SQRT(COUNT($B$14:B77))</f>
        <v>0.03608439182435161</v>
      </c>
      <c r="I77" s="2">
        <f t="shared" si="5"/>
        <v>-0.03608439182435161</v>
      </c>
      <c r="J77" s="2">
        <f t="shared" si="7"/>
        <v>1.0109069298932723E-05</v>
      </c>
      <c r="K77" s="2">
        <f>$A$10/COUNT($B$14:B77)</f>
        <v>0.0013020833333333333</v>
      </c>
    </row>
    <row r="78" spans="2:11" ht="12.75">
      <c r="B78" s="41">
        <f aca="true" ca="1" t="shared" si="8" ref="B78:B112">RAND()*$A$6</f>
        <v>0.833338787529331</v>
      </c>
      <c r="C78" s="13">
        <f aca="true" t="shared" si="9" ref="C78:C112">B78^2</f>
        <v>0.6944535348008555</v>
      </c>
      <c r="D78" s="8">
        <f t="shared" si="6"/>
        <v>0.10556032304032496</v>
      </c>
      <c r="E78" s="7">
        <v>65</v>
      </c>
      <c r="F78" s="2">
        <f>SUM($B$14:B78)/COUNT($B$14:B78)</f>
        <v>0.5082588502812359</v>
      </c>
      <c r="G78" s="2">
        <f t="shared" si="4"/>
        <v>0.008258850281235852</v>
      </c>
      <c r="H78" s="2">
        <f>$A$12/SQRT(COUNT($B$14:B78))</f>
        <v>0.03580574370197164</v>
      </c>
      <c r="I78" s="2">
        <f t="shared" si="5"/>
        <v>-0.03580574370197164</v>
      </c>
      <c r="J78" s="2">
        <f aca="true" t="shared" si="10" ref="J78:J113">(F78-$A$8)^2</f>
        <v>6.820860796786951E-05</v>
      </c>
      <c r="K78" s="2">
        <f>$A$10/COUNT($B$14:B78)</f>
        <v>0.001282051282051282</v>
      </c>
    </row>
    <row r="79" spans="2:11" ht="12.75">
      <c r="B79" s="41">
        <f ca="1" t="shared" si="8"/>
        <v>0.4090648306446758</v>
      </c>
      <c r="C79" s="13">
        <f t="shared" si="9"/>
        <v>0.1673340356703573</v>
      </c>
      <c r="D79" s="8">
        <f t="shared" si="6"/>
        <v>0.009875087560661263</v>
      </c>
      <c r="E79" s="7">
        <v>66</v>
      </c>
      <c r="F79" s="2">
        <f>SUM($B$14:B79)/COUNT($B$14:B79)</f>
        <v>0.5067559105897728</v>
      </c>
      <c r="G79" s="2">
        <f aca="true" t="shared" si="11" ref="G79:G113">F79-$A$8</f>
        <v>0.006755910589772762</v>
      </c>
      <c r="H79" s="2">
        <f>$A$12/SQRT(COUNT($B$14:B79))</f>
        <v>0.03553345272593507</v>
      </c>
      <c r="I79" s="2">
        <f aca="true" t="shared" si="12" ref="I79:I113">-H79</f>
        <v>-0.03553345272593507</v>
      </c>
      <c r="J79" s="2">
        <f t="shared" si="10"/>
        <v>4.564232789700375E-05</v>
      </c>
      <c r="K79" s="2">
        <f>$A$10/COUNT($B$14:B79)</f>
        <v>0.0012626262626262625</v>
      </c>
    </row>
    <row r="80" spans="2:11" ht="12.75">
      <c r="B80" s="41">
        <f ca="1" t="shared" si="8"/>
        <v>0.38066924378675226</v>
      </c>
      <c r="C80" s="13">
        <f t="shared" si="9"/>
        <v>0.14490907316517782</v>
      </c>
      <c r="D80" s="8">
        <f t="shared" si="6"/>
        <v>0.016324933202879147</v>
      </c>
      <c r="E80" s="7">
        <v>67</v>
      </c>
      <c r="F80" s="2">
        <f>SUM($B$14:B80)/COUNT($B$14:B80)</f>
        <v>0.504874020040474</v>
      </c>
      <c r="G80" s="2">
        <f t="shared" si="11"/>
        <v>0.004874020040473992</v>
      </c>
      <c r="H80" s="2">
        <f>$A$12/SQRT(COUNT($B$14:B80))</f>
        <v>0.03526728079292991</v>
      </c>
      <c r="I80" s="2">
        <f t="shared" si="12"/>
        <v>-0.03526728079292991</v>
      </c>
      <c r="J80" s="2">
        <f t="shared" si="10"/>
        <v>2.3756071354942094E-05</v>
      </c>
      <c r="K80" s="2">
        <f>$A$10/COUNT($B$14:B80)</f>
        <v>0.0012437810945273632</v>
      </c>
    </row>
    <row r="81" spans="2:11" ht="12.75">
      <c r="B81" s="41">
        <f ca="1" t="shared" si="8"/>
        <v>0.7900868988720029</v>
      </c>
      <c r="C81" s="13">
        <f t="shared" si="9"/>
        <v>0.6242373077691785</v>
      </c>
      <c r="D81" s="8">
        <f t="shared" si="6"/>
        <v>0.07932592999016508</v>
      </c>
      <c r="E81" s="7">
        <v>68</v>
      </c>
      <c r="F81" s="2">
        <f>SUM($B$14:B81)/COUNT($B$14:B81)</f>
        <v>0.5090683270821142</v>
      </c>
      <c r="G81" s="2">
        <f t="shared" si="11"/>
        <v>0.009068327082114247</v>
      </c>
      <c r="H81" s="2">
        <f>$A$12/SQRT(COUNT($B$14:B81))</f>
        <v>0.03500700210070024</v>
      </c>
      <c r="I81" s="2">
        <f t="shared" si="12"/>
        <v>-0.03500700210070024</v>
      </c>
      <c r="J81" s="2">
        <f t="shared" si="10"/>
        <v>8.22345560682067E-05</v>
      </c>
      <c r="K81" s="2">
        <f>$A$10/COUNT($B$14:B81)</f>
        <v>0.0012254901960784314</v>
      </c>
    </row>
    <row r="82" spans="2:11" ht="12.75">
      <c r="B82" s="41">
        <f ca="1" t="shared" si="8"/>
        <v>0.5769352756757957</v>
      </c>
      <c r="C82" s="13">
        <f t="shared" si="9"/>
        <v>0.3328543123191064</v>
      </c>
      <c r="D82" s="8">
        <f t="shared" si="6"/>
        <v>0.004691834884774328</v>
      </c>
      <c r="E82" s="7">
        <v>69</v>
      </c>
      <c r="F82" s="2">
        <f>SUM($B$14:B82)/COUNT($B$14:B82)</f>
        <v>0.51005190604724</v>
      </c>
      <c r="G82" s="2">
        <f t="shared" si="11"/>
        <v>0.010051906047240045</v>
      </c>
      <c r="H82" s="2">
        <f>$A$12/SQRT(COUNT($B$14:B82))</f>
        <v>0.034752402342845795</v>
      </c>
      <c r="I82" s="2">
        <f t="shared" si="12"/>
        <v>-0.034752402342845795</v>
      </c>
      <c r="J82" s="2">
        <f t="shared" si="10"/>
        <v>0.00010104081518254097</v>
      </c>
      <c r="K82" s="2">
        <f>$A$10/COUNT($B$14:B82)</f>
        <v>0.0012077294685990338</v>
      </c>
    </row>
    <row r="83" spans="2:11" ht="12.75">
      <c r="B83" s="41">
        <f ca="1" t="shared" si="8"/>
        <v>0.11776625784945094</v>
      </c>
      <c r="C83" s="13">
        <f t="shared" si="9"/>
        <v>0.013868891487863366</v>
      </c>
      <c r="D83" s="8">
        <f t="shared" si="6"/>
        <v>0.15262464903499762</v>
      </c>
      <c r="E83" s="7">
        <v>70</v>
      </c>
      <c r="F83" s="2">
        <f>SUM($B$14:B83)/COUNT($B$14:B83)</f>
        <v>0.5044478253587001</v>
      </c>
      <c r="G83" s="2">
        <f t="shared" si="11"/>
        <v>0.0044478253587001415</v>
      </c>
      <c r="H83" s="2">
        <f>$A$12/SQRT(COUNT($B$14:B83))</f>
        <v>0.03450327796711771</v>
      </c>
      <c r="I83" s="2">
        <f t="shared" si="12"/>
        <v>-0.03450327796711771</v>
      </c>
      <c r="J83" s="2">
        <f t="shared" si="10"/>
        <v>1.9783150421496043E-05</v>
      </c>
      <c r="K83" s="2">
        <f>$A$10/COUNT($B$14:B83)</f>
        <v>0.0011904761904761904</v>
      </c>
    </row>
    <row r="84" spans="2:11" ht="12.75">
      <c r="B84" s="41">
        <f ca="1" t="shared" si="8"/>
        <v>0.10293518689533965</v>
      </c>
      <c r="C84" s="13">
        <f t="shared" si="9"/>
        <v>0.010595652701178503</v>
      </c>
      <c r="D84" s="8">
        <f t="shared" si="6"/>
        <v>0.1644327794259638</v>
      </c>
      <c r="E84" s="7">
        <v>71</v>
      </c>
      <c r="F84" s="2">
        <f>SUM($B$14:B84)/COUNT($B$14:B84)</f>
        <v>0.4987927177747092</v>
      </c>
      <c r="G84" s="2">
        <f t="shared" si="11"/>
        <v>-0.0012072822252908177</v>
      </c>
      <c r="H84" s="2">
        <f>$A$12/SQRT(COUNT($B$14:B84))</f>
        <v>0.034259435491376576</v>
      </c>
      <c r="I84" s="2">
        <f t="shared" si="12"/>
        <v>-0.034259435491376576</v>
      </c>
      <c r="J84" s="2">
        <f t="shared" si="10"/>
        <v>1.4575303715031488E-06</v>
      </c>
      <c r="K84" s="2">
        <f>$A$10/COUNT($B$14:B84)</f>
        <v>0.0011737089201877935</v>
      </c>
    </row>
    <row r="85" spans="2:11" ht="12.75">
      <c r="B85" s="41">
        <f ca="1" t="shared" si="8"/>
        <v>0.9427985344633589</v>
      </c>
      <c r="C85" s="13">
        <f t="shared" si="9"/>
        <v>0.8888690765862574</v>
      </c>
      <c r="D85" s="8">
        <f t="shared" si="6"/>
        <v>0.18866880826102778</v>
      </c>
      <c r="E85" s="7">
        <v>72</v>
      </c>
      <c r="F85" s="2">
        <f>SUM($B$14:B85)/COUNT($B$14:B85)</f>
        <v>0.5049594652287182</v>
      </c>
      <c r="G85" s="2">
        <f t="shared" si="11"/>
        <v>0.004959465228718152</v>
      </c>
      <c r="H85" s="2">
        <f>$A$12/SQRT(COUNT($B$14:B85))</f>
        <v>0.034020690871988585</v>
      </c>
      <c r="I85" s="2">
        <f t="shared" si="12"/>
        <v>-0.034020690871988585</v>
      </c>
      <c r="J85" s="2">
        <f t="shared" si="10"/>
        <v>2.459629535486439E-05</v>
      </c>
      <c r="K85" s="2">
        <f>$A$10/COUNT($B$14:B85)</f>
        <v>0.0011574074074074073</v>
      </c>
    </row>
    <row r="86" spans="2:11" ht="12.75">
      <c r="B86" s="41">
        <f ca="1" t="shared" si="8"/>
        <v>0.21245694717385888</v>
      </c>
      <c r="C86" s="13">
        <f t="shared" si="9"/>
        <v>0.04513795440243586</v>
      </c>
      <c r="D86" s="8">
        <f t="shared" si="6"/>
        <v>0.08760496464290411</v>
      </c>
      <c r="E86" s="7">
        <v>73</v>
      </c>
      <c r="F86" s="2">
        <f>SUM($B$14:B86)/COUNT($B$14:B86)</f>
        <v>0.5009525814197474</v>
      </c>
      <c r="G86" s="2">
        <f t="shared" si="11"/>
        <v>0.0009525814197474114</v>
      </c>
      <c r="H86" s="2">
        <f>$A$12/SQRT(COUNT($B$14:B86))</f>
        <v>0.033786868919974296</v>
      </c>
      <c r="I86" s="2">
        <f t="shared" si="12"/>
        <v>-0.033786868919974296</v>
      </c>
      <c r="J86" s="2">
        <f t="shared" si="10"/>
        <v>9.07411361247994E-07</v>
      </c>
      <c r="K86" s="2">
        <f>$A$10/COUNT($B$14:B86)</f>
        <v>0.001141552511415525</v>
      </c>
    </row>
    <row r="87" spans="2:11" ht="12.75">
      <c r="B87" s="41">
        <f ca="1" t="shared" si="8"/>
        <v>0.05924943773224722</v>
      </c>
      <c r="C87" s="13">
        <f t="shared" si="9"/>
        <v>0.003510495871587441</v>
      </c>
      <c r="D87" s="8">
        <f aca="true" t="shared" si="13" ref="D87:D112">(B87-$B$10)^2</f>
        <v>0.20177063917888194</v>
      </c>
      <c r="E87" s="7">
        <v>74</v>
      </c>
      <c r="F87" s="2">
        <f>SUM($B$14:B87)/COUNT($B$14:B87)</f>
        <v>0.494983620018565</v>
      </c>
      <c r="G87" s="2">
        <f t="shared" si="11"/>
        <v>-0.005016379981435004</v>
      </c>
      <c r="H87" s="2">
        <f>$A$12/SQRT(COUNT($B$14:B87))</f>
        <v>0.033557802760701215</v>
      </c>
      <c r="I87" s="2">
        <f t="shared" si="12"/>
        <v>-0.033557802760701215</v>
      </c>
      <c r="J87" s="2">
        <f t="shared" si="10"/>
        <v>2.5164068118141853E-05</v>
      </c>
      <c r="K87" s="2">
        <f>$A$10/COUNT($B$14:B87)</f>
        <v>0.0011261261261261261</v>
      </c>
    </row>
    <row r="88" spans="2:11" ht="12.75">
      <c r="B88" s="41">
        <f ca="1" t="shared" si="8"/>
        <v>0.09272438685632967</v>
      </c>
      <c r="C88" s="13">
        <f t="shared" si="9"/>
        <v>0.008597811917882281</v>
      </c>
      <c r="D88" s="8">
        <f t="shared" si="13"/>
        <v>0.17281806238767233</v>
      </c>
      <c r="E88" s="7">
        <v>75</v>
      </c>
      <c r="F88" s="2">
        <f>SUM($B$14:B88)/COUNT($B$14:B88)</f>
        <v>0.4896201635764019</v>
      </c>
      <c r="G88" s="2">
        <f t="shared" si="11"/>
        <v>-0.010379836423598077</v>
      </c>
      <c r="H88" s="2">
        <f>$A$12/SQRT(COUNT($B$14:B88))</f>
        <v>0.033333333333333326</v>
      </c>
      <c r="I88" s="2">
        <f t="shared" si="12"/>
        <v>-0.033333333333333326</v>
      </c>
      <c r="J88" s="2">
        <f t="shared" si="10"/>
        <v>0.00010774100418065331</v>
      </c>
      <c r="K88" s="2">
        <f>$A$10/COUNT($B$14:B88)</f>
        <v>0.0011111111111111111</v>
      </c>
    </row>
    <row r="89" spans="2:11" ht="12.75">
      <c r="B89" s="41">
        <f ca="1" t="shared" si="8"/>
        <v>0.4678736698364754</v>
      </c>
      <c r="C89" s="13">
        <f t="shared" si="9"/>
        <v>0.2189057709262512</v>
      </c>
      <c r="D89" s="8">
        <f t="shared" si="13"/>
        <v>0.0016454896893083977</v>
      </c>
      <c r="E89" s="7">
        <v>76</v>
      </c>
      <c r="F89" s="2">
        <f>SUM($B$14:B89)/COUNT($B$14:B89)</f>
        <v>0.4893340255008766</v>
      </c>
      <c r="G89" s="2">
        <f t="shared" si="11"/>
        <v>-0.010665974499123376</v>
      </c>
      <c r="H89" s="2">
        <f>$A$12/SQRT(COUNT($B$14:B89))</f>
        <v>0.03311330892662609</v>
      </c>
      <c r="I89" s="2">
        <f t="shared" si="12"/>
        <v>-0.03311330892662609</v>
      </c>
      <c r="J89" s="2">
        <f t="shared" si="10"/>
        <v>0.00011376301201595015</v>
      </c>
      <c r="K89" s="2">
        <f>$A$10/COUNT($B$14:B89)</f>
        <v>0.0010964912280701754</v>
      </c>
    </row>
    <row r="90" spans="2:11" ht="12.75">
      <c r="B90" s="41">
        <f ca="1" t="shared" si="8"/>
        <v>0.5612223396808442</v>
      </c>
      <c r="C90" s="13">
        <f t="shared" si="9"/>
        <v>0.3149705145568409</v>
      </c>
      <c r="D90" s="8">
        <f t="shared" si="13"/>
        <v>0.0027861542347443562</v>
      </c>
      <c r="E90" s="7">
        <v>77</v>
      </c>
      <c r="F90" s="2">
        <f>SUM($B$14:B90)/COUNT($B$14:B90)</f>
        <v>0.49026763997074635</v>
      </c>
      <c r="G90" s="2">
        <f t="shared" si="11"/>
        <v>-0.00973236002925365</v>
      </c>
      <c r="H90" s="2">
        <f>$A$12/SQRT(COUNT($B$14:B90))</f>
        <v>0.03289758474798844</v>
      </c>
      <c r="I90" s="2">
        <f t="shared" si="12"/>
        <v>-0.03289758474798844</v>
      </c>
      <c r="J90" s="2">
        <f t="shared" si="10"/>
        <v>9.471883173901411E-05</v>
      </c>
      <c r="K90" s="2">
        <f>$A$10/COUNT($B$14:B90)</f>
        <v>0.0010822510822510823</v>
      </c>
    </row>
    <row r="91" spans="2:11" ht="12.75">
      <c r="B91" s="41">
        <f ca="1" t="shared" si="8"/>
        <v>0.6789358030717816</v>
      </c>
      <c r="C91" s="13">
        <f t="shared" si="9"/>
        <v>0.460953824692725</v>
      </c>
      <c r="D91" s="8">
        <f t="shared" si="13"/>
        <v>0.029069396582434452</v>
      </c>
      <c r="E91" s="7">
        <v>78</v>
      </c>
      <c r="F91" s="2">
        <f>SUM($B$14:B91)/COUNT($B$14:B91)</f>
        <v>0.49268646257460574</v>
      </c>
      <c r="G91" s="2">
        <f t="shared" si="11"/>
        <v>-0.0073135374253942564</v>
      </c>
      <c r="H91" s="2">
        <f>$A$12/SQRT(COUNT($B$14:B91))</f>
        <v>0.03268602252303067</v>
      </c>
      <c r="I91" s="2">
        <f t="shared" si="12"/>
        <v>-0.03268602252303067</v>
      </c>
      <c r="J91" s="2">
        <f t="shared" si="10"/>
        <v>5.348782967264245E-05</v>
      </c>
      <c r="K91" s="2">
        <f>$A$10/COUNT($B$14:B91)</f>
        <v>0.0010683760683760683</v>
      </c>
    </row>
    <row r="92" spans="2:11" ht="12.75">
      <c r="B92" s="41">
        <f ca="1" t="shared" si="8"/>
        <v>0.7712196554516879</v>
      </c>
      <c r="C92" s="13">
        <f t="shared" si="9"/>
        <v>0.5947797569550202</v>
      </c>
      <c r="D92" s="8">
        <f t="shared" si="13"/>
        <v>0.06905403773477051</v>
      </c>
      <c r="E92" s="7">
        <v>79</v>
      </c>
      <c r="F92" s="2">
        <f>SUM($B$14:B92)/COUNT($B$14:B92)</f>
        <v>0.496212199193303</v>
      </c>
      <c r="G92" s="2">
        <f t="shared" si="11"/>
        <v>-0.003787800806696995</v>
      </c>
      <c r="H92" s="2">
        <f>$A$12/SQRT(COUNT($B$14:B92))</f>
        <v>0.032478490123081544</v>
      </c>
      <c r="I92" s="2">
        <f t="shared" si="12"/>
        <v>-0.032478490123081544</v>
      </c>
      <c r="J92" s="2">
        <f t="shared" si="10"/>
        <v>1.4347434951214406E-05</v>
      </c>
      <c r="K92" s="2">
        <f>$A$10/COUNT($B$14:B92)</f>
        <v>0.0010548523206751054</v>
      </c>
    </row>
    <row r="93" spans="2:11" ht="12.75">
      <c r="B93" s="41">
        <f ca="1" t="shared" si="8"/>
        <v>0.6717210603659851</v>
      </c>
      <c r="C93" s="13">
        <f t="shared" si="9"/>
        <v>0.4512091829392034</v>
      </c>
      <c r="D93" s="8">
        <f t="shared" si="13"/>
        <v>0.026661257944874246</v>
      </c>
      <c r="E93" s="7">
        <v>80</v>
      </c>
      <c r="F93" s="2">
        <f>SUM($B$14:B93)/COUNT($B$14:B93)</f>
        <v>0.4984060599579615</v>
      </c>
      <c r="G93" s="2">
        <f t="shared" si="11"/>
        <v>-0.0015939400420384997</v>
      </c>
      <c r="H93" s="2">
        <f>$A$12/SQRT(COUNT($B$14:B93))</f>
        <v>0.03227486121839514</v>
      </c>
      <c r="I93" s="2">
        <f t="shared" si="12"/>
        <v>-0.03227486121839514</v>
      </c>
      <c r="J93" s="2">
        <f t="shared" si="10"/>
        <v>2.5406448576136943E-06</v>
      </c>
      <c r="K93" s="2">
        <f>$A$10/COUNT($B$14:B93)</f>
        <v>0.0010416666666666667</v>
      </c>
    </row>
    <row r="94" spans="2:11" ht="12.75">
      <c r="B94" s="41">
        <f ca="1" t="shared" si="8"/>
        <v>0.4281452457429835</v>
      </c>
      <c r="C94" s="13">
        <f t="shared" si="9"/>
        <v>0.18330835145231975</v>
      </c>
      <c r="D94" s="8">
        <f t="shared" si="13"/>
        <v>0.0064469754902617485</v>
      </c>
      <c r="E94" s="7">
        <v>81</v>
      </c>
      <c r="F94" s="2">
        <f>SUM($B$14:B94)/COUNT($B$14:B94)</f>
        <v>0.4975386424985173</v>
      </c>
      <c r="G94" s="2">
        <f t="shared" si="11"/>
        <v>-0.002461357501482686</v>
      </c>
      <c r="H94" s="2">
        <f>$A$12/SQRT(COUNT($B$14:B94))</f>
        <v>0.032075014954979206</v>
      </c>
      <c r="I94" s="2">
        <f t="shared" si="12"/>
        <v>-0.032075014954979206</v>
      </c>
      <c r="J94" s="2">
        <f t="shared" si="10"/>
        <v>6.058280750105091E-06</v>
      </c>
      <c r="K94" s="2">
        <f>$A$10/COUNT($B$14:B94)</f>
        <v>0.0010288065843621398</v>
      </c>
    </row>
    <row r="95" spans="2:11" ht="12.75">
      <c r="B95" s="41">
        <f ca="1" t="shared" si="8"/>
        <v>0.4185792762833802</v>
      </c>
      <c r="C95" s="13">
        <f t="shared" si="9"/>
        <v>0.17520861053391834</v>
      </c>
      <c r="D95" s="8">
        <f t="shared" si="13"/>
        <v>0.008074645182246525</v>
      </c>
      <c r="E95" s="7">
        <v>82</v>
      </c>
      <c r="F95" s="2">
        <f>SUM($B$14:B95)/COUNT($B$14:B95)</f>
        <v>0.4965757233983327</v>
      </c>
      <c r="G95" s="2">
        <f t="shared" si="11"/>
        <v>-0.0034242766016672754</v>
      </c>
      <c r="H95" s="2">
        <f>$A$12/SQRT(COUNT($B$14:B95))</f>
        <v>0.03187883565316691</v>
      </c>
      <c r="I95" s="2">
        <f t="shared" si="12"/>
        <v>-0.03187883565316691</v>
      </c>
      <c r="J95" s="2">
        <f t="shared" si="10"/>
        <v>1.1725670244725984E-05</v>
      </c>
      <c r="K95" s="2">
        <f>$A$10/COUNT($B$14:B95)</f>
        <v>0.001016260162601626</v>
      </c>
    </row>
    <row r="96" spans="2:11" ht="12.75">
      <c r="B96" s="41">
        <f ca="1" t="shared" si="8"/>
        <v>0.06786812380015217</v>
      </c>
      <c r="C96" s="13">
        <f t="shared" si="9"/>
        <v>0.0046060822281527814</v>
      </c>
      <c r="D96" s="8">
        <f t="shared" si="13"/>
        <v>0.19410208525060021</v>
      </c>
      <c r="E96" s="7">
        <v>83</v>
      </c>
      <c r="F96" s="2">
        <f>SUM($B$14:B96)/COUNT($B$14:B96)</f>
        <v>0.491410571595945</v>
      </c>
      <c r="G96" s="2">
        <f t="shared" si="11"/>
        <v>-0.008589428404055022</v>
      </c>
      <c r="H96" s="2">
        <f>$A$12/SQRT(COUNT($B$14:B96))</f>
        <v>0.031686212526223896</v>
      </c>
      <c r="I96" s="2">
        <f t="shared" si="12"/>
        <v>-0.031686212526223896</v>
      </c>
      <c r="J96" s="2">
        <f t="shared" si="10"/>
        <v>7.37782803083872E-05</v>
      </c>
      <c r="K96" s="2">
        <f>$A$10/COUNT($B$14:B96)</f>
        <v>0.001004016064257028</v>
      </c>
    </row>
    <row r="97" spans="2:11" ht="12.75">
      <c r="B97" s="41">
        <f ca="1" t="shared" si="8"/>
        <v>0.5333988782941557</v>
      </c>
      <c r="C97" s="13">
        <f t="shared" si="9"/>
        <v>0.2845143633654635</v>
      </c>
      <c r="D97" s="8">
        <f t="shared" si="13"/>
        <v>0.0006230301801866072</v>
      </c>
      <c r="E97" s="7">
        <v>84</v>
      </c>
      <c r="F97" s="2">
        <f>SUM($B$14:B97)/COUNT($B$14:B97)</f>
        <v>0.49191043238997134</v>
      </c>
      <c r="G97" s="2">
        <f t="shared" si="11"/>
        <v>-0.008089567610028658</v>
      </c>
      <c r="H97" s="2">
        <f>$A$12/SQRT(COUNT($B$14:B97))</f>
        <v>0.031497039417435604</v>
      </c>
      <c r="I97" s="2">
        <f t="shared" si="12"/>
        <v>-0.031497039417435604</v>
      </c>
      <c r="J97" s="2">
        <f t="shared" si="10"/>
        <v>6.544110411722478E-05</v>
      </c>
      <c r="K97" s="2">
        <f>$A$10/COUNT($B$14:B97)</f>
        <v>0.000992063492063492</v>
      </c>
    </row>
    <row r="98" spans="2:11" ht="12.75">
      <c r="B98" s="41">
        <f ca="1" t="shared" si="8"/>
        <v>0.44672507099338166</v>
      </c>
      <c r="C98" s="13">
        <f t="shared" si="9"/>
        <v>0.1995632890540419</v>
      </c>
      <c r="D98" s="8">
        <f t="shared" si="13"/>
        <v>0.003808523347946502</v>
      </c>
      <c r="E98" s="7">
        <v>85</v>
      </c>
      <c r="F98" s="2">
        <f>SUM($B$14:B98)/COUNT($B$14:B98)</f>
        <v>0.4913788399029526</v>
      </c>
      <c r="G98" s="2">
        <f t="shared" si="11"/>
        <v>-0.008621160097047387</v>
      </c>
      <c r="H98" s="2">
        <f>$A$12/SQRT(COUNT($B$14:B98))</f>
        <v>0.03131121455425747</v>
      </c>
      <c r="I98" s="2">
        <f t="shared" si="12"/>
        <v>-0.03131121455425747</v>
      </c>
      <c r="J98" s="2">
        <f t="shared" si="10"/>
        <v>7.432440141892211E-05</v>
      </c>
      <c r="K98" s="2">
        <f>$A$10/COUNT($B$14:B98)</f>
        <v>0.000980392156862745</v>
      </c>
    </row>
    <row r="99" spans="2:11" ht="12.75">
      <c r="B99" s="41">
        <f ca="1" t="shared" si="8"/>
        <v>0.29372566890266705</v>
      </c>
      <c r="C99" s="13">
        <f t="shared" si="9"/>
        <v>0.0862747685723192</v>
      </c>
      <c r="D99" s="8">
        <f t="shared" si="13"/>
        <v>0.04610151643522876</v>
      </c>
      <c r="E99" s="7">
        <v>86</v>
      </c>
      <c r="F99" s="2">
        <f>SUM($B$14:B99)/COUNT($B$14:B99)</f>
        <v>0.4890805472169028</v>
      </c>
      <c r="G99" s="2">
        <f t="shared" si="11"/>
        <v>-0.010919452783097194</v>
      </c>
      <c r="H99" s="2">
        <f>$A$12/SQRT(COUNT($B$14:B99))</f>
        <v>0.031128640318234514</v>
      </c>
      <c r="I99" s="2">
        <f t="shared" si="12"/>
        <v>-0.031128640318234514</v>
      </c>
      <c r="J99" s="2">
        <f t="shared" si="10"/>
        <v>0.00011923444908228906</v>
      </c>
      <c r="K99" s="2">
        <f>$A$10/COUNT($B$14:B99)</f>
        <v>0.0009689922480620155</v>
      </c>
    </row>
    <row r="100" spans="2:11" ht="12.75">
      <c r="B100" s="41">
        <f ca="1" t="shared" si="8"/>
        <v>0.7702936480291283</v>
      </c>
      <c r="C100" s="13">
        <f t="shared" si="9"/>
        <v>0.5933523041940225</v>
      </c>
      <c r="D100" s="8">
        <f t="shared" si="13"/>
        <v>0.06856822026390647</v>
      </c>
      <c r="E100" s="7">
        <v>87</v>
      </c>
      <c r="F100" s="2">
        <f>SUM($B$14:B100)/COUNT($B$14:B100)</f>
        <v>0.4923128817089974</v>
      </c>
      <c r="G100" s="2">
        <f t="shared" si="11"/>
        <v>-0.007687118291002604</v>
      </c>
      <c r="H100" s="2">
        <f>$A$12/SQRT(COUNT($B$14:B100))</f>
        <v>0.03094922302950864</v>
      </c>
      <c r="I100" s="2">
        <f t="shared" si="12"/>
        <v>-0.03094922302950864</v>
      </c>
      <c r="J100" s="2">
        <f t="shared" si="10"/>
        <v>5.909178761986679E-05</v>
      </c>
      <c r="K100" s="2">
        <f>$A$10/COUNT($B$14:B100)</f>
        <v>0.0009578544061302681</v>
      </c>
    </row>
    <row r="101" spans="2:11" ht="12.75">
      <c r="B101" s="41">
        <f ca="1" t="shared" si="8"/>
        <v>0.6811716743930711</v>
      </c>
      <c r="C101" s="13">
        <f t="shared" si="9"/>
        <v>0.46399484999546015</v>
      </c>
      <c r="D101" s="8">
        <f t="shared" si="13"/>
        <v>0.02983681663208821</v>
      </c>
      <c r="E101" s="7">
        <v>88</v>
      </c>
      <c r="F101" s="2">
        <f>SUM($B$14:B101)/COUNT($B$14:B101)</f>
        <v>0.49445900435313456</v>
      </c>
      <c r="G101" s="2">
        <f t="shared" si="11"/>
        <v>-0.005540995646865443</v>
      </c>
      <c r="H101" s="2">
        <f>$A$12/SQRT(COUNT($B$14:B101))</f>
        <v>0.03077287274483318</v>
      </c>
      <c r="I101" s="2">
        <f t="shared" si="12"/>
        <v>-0.03077287274483318</v>
      </c>
      <c r="J101" s="2">
        <f t="shared" si="10"/>
        <v>3.070263275858179E-05</v>
      </c>
      <c r="K101" s="2">
        <f>$A$10/COUNT($B$14:B101)</f>
        <v>0.0009469696969696969</v>
      </c>
    </row>
    <row r="102" spans="2:11" ht="12.75">
      <c r="B102" s="41">
        <f ca="1" t="shared" si="8"/>
        <v>0.9133843001651487</v>
      </c>
      <c r="C102" s="13">
        <f t="shared" si="9"/>
        <v>0.8342708797881785</v>
      </c>
      <c r="D102" s="8">
        <f t="shared" si="13"/>
        <v>0.16398125836780114</v>
      </c>
      <c r="E102" s="7">
        <v>89</v>
      </c>
      <c r="F102" s="2">
        <f>SUM($B$14:B102)/COUNT($B$14:B102)</f>
        <v>0.49916603014877514</v>
      </c>
      <c r="G102" s="2">
        <f t="shared" si="11"/>
        <v>-0.0008339698512248583</v>
      </c>
      <c r="H102" s="2">
        <f>$A$12/SQRT(COUNT($B$14:B102))</f>
        <v>0.03059950306810523</v>
      </c>
      <c r="I102" s="2">
        <f t="shared" si="12"/>
        <v>-0.03059950306810523</v>
      </c>
      <c r="J102" s="2">
        <f t="shared" si="10"/>
        <v>6.955057127520124E-07</v>
      </c>
      <c r="K102" s="2">
        <f>$A$10/COUNT($B$14:B102)</f>
        <v>0.0009363295880149812</v>
      </c>
    </row>
    <row r="103" spans="2:11" ht="12.75">
      <c r="B103" s="41">
        <f ca="1" t="shared" si="8"/>
        <v>0.2522498153180468</v>
      </c>
      <c r="C103" s="13">
        <f t="shared" si="9"/>
        <v>0.06362996932798871</v>
      </c>
      <c r="D103" s="8">
        <f t="shared" si="13"/>
        <v>0.06563254264566505</v>
      </c>
      <c r="E103" s="7">
        <v>90</v>
      </c>
      <c r="F103" s="2">
        <f>SUM($B$14:B103)/COUNT($B$14:B103)</f>
        <v>0.49642251665065595</v>
      </c>
      <c r="G103" s="2">
        <f t="shared" si="11"/>
        <v>-0.003577483349344046</v>
      </c>
      <c r="H103" s="2">
        <f>$A$12/SQRT(COUNT($B$14:B103))</f>
        <v>0.030429030972509225</v>
      </c>
      <c r="I103" s="2">
        <f t="shared" si="12"/>
        <v>-0.030429030972509225</v>
      </c>
      <c r="J103" s="2">
        <f t="shared" si="10"/>
        <v>1.2798387114833894E-05</v>
      </c>
      <c r="K103" s="2">
        <f>$A$10/COUNT($B$14:B103)</f>
        <v>0.0009259259259259259</v>
      </c>
    </row>
    <row r="104" spans="2:11" ht="12.75">
      <c r="B104" s="41">
        <f ca="1" t="shared" si="8"/>
        <v>0.5559702881458479</v>
      </c>
      <c r="C104" s="13">
        <f t="shared" si="9"/>
        <v>0.30910296130097714</v>
      </c>
      <c r="D104" s="8">
        <f t="shared" si="13"/>
        <v>0.0022592893475362227</v>
      </c>
      <c r="E104" s="7">
        <v>91</v>
      </c>
      <c r="F104" s="2">
        <f>SUM($B$14:B104)/COUNT($B$14:B104)</f>
        <v>0.49707688776598774</v>
      </c>
      <c r="G104" s="2">
        <f t="shared" si="11"/>
        <v>-0.0029231122340122595</v>
      </c>
      <c r="H104" s="2">
        <f>$A$12/SQRT(COUNT($B$14:B104))</f>
        <v>0.03026137663344012</v>
      </c>
      <c r="I104" s="2">
        <f t="shared" si="12"/>
        <v>-0.03026137663344012</v>
      </c>
      <c r="J104" s="2">
        <f t="shared" si="10"/>
        <v>8.544585132632143E-06</v>
      </c>
      <c r="K104" s="2">
        <f>$A$10/COUNT($B$14:B104)</f>
        <v>0.0009157509157509158</v>
      </c>
    </row>
    <row r="105" spans="2:11" ht="12.75">
      <c r="B105" s="41">
        <f ca="1" t="shared" si="8"/>
        <v>0.13490953480094348</v>
      </c>
      <c r="C105" s="13">
        <f t="shared" si="9"/>
        <v>0.01820058258020698</v>
      </c>
      <c r="D105" s="8">
        <f t="shared" si="13"/>
        <v>0.13952374274984003</v>
      </c>
      <c r="E105" s="7">
        <v>92</v>
      </c>
      <c r="F105" s="2">
        <f>SUM($B$14:B105)/COUNT($B$14:B105)</f>
        <v>0.4931402861033243</v>
      </c>
      <c r="G105" s="2">
        <f t="shared" si="11"/>
        <v>-0.006859713896675723</v>
      </c>
      <c r="H105" s="2">
        <f>$A$12/SQRT(COUNT($B$14:B105))</f>
        <v>0.0300964632714423</v>
      </c>
      <c r="I105" s="2">
        <f t="shared" si="12"/>
        <v>-0.0300964632714423</v>
      </c>
      <c r="J105" s="2">
        <f t="shared" si="10"/>
        <v>4.7055674744246034E-05</v>
      </c>
      <c r="K105" s="2">
        <f>$A$10/COUNT($B$14:B105)</f>
        <v>0.0009057971014492753</v>
      </c>
    </row>
    <row r="106" spans="2:11" ht="12.75">
      <c r="B106" s="41">
        <f ca="1" t="shared" si="8"/>
        <v>0.6914612492450296</v>
      </c>
      <c r="C106" s="13">
        <f t="shared" si="9"/>
        <v>0.47811865920749697</v>
      </c>
      <c r="D106" s="8">
        <f t="shared" si="13"/>
        <v>0.03349739783425281</v>
      </c>
      <c r="E106" s="7">
        <v>93</v>
      </c>
      <c r="F106" s="2">
        <f>SUM($B$14:B106)/COUNT($B$14:B106)</f>
        <v>0.4952727695779663</v>
      </c>
      <c r="G106" s="2">
        <f t="shared" si="11"/>
        <v>-0.0047272304220337125</v>
      </c>
      <c r="H106" s="2">
        <f>$A$12/SQRT(COUNT($B$14:B106))</f>
        <v>0.02993421700446248</v>
      </c>
      <c r="I106" s="2">
        <f t="shared" si="12"/>
        <v>-0.02993421700446248</v>
      </c>
      <c r="J106" s="2">
        <f t="shared" si="10"/>
        <v>2.2346707463001033E-05</v>
      </c>
      <c r="K106" s="2">
        <f>$A$10/COUNT($B$14:B106)</f>
        <v>0.0008960573476702509</v>
      </c>
    </row>
    <row r="107" spans="2:11" ht="12.75">
      <c r="B107" s="41">
        <f ca="1" t="shared" si="8"/>
        <v>0.40139996638098285</v>
      </c>
      <c r="C107" s="13">
        <f t="shared" si="9"/>
        <v>0.16112193301065417</v>
      </c>
      <c r="D107" s="8">
        <f t="shared" si="13"/>
        <v>0.011457206101504237</v>
      </c>
      <c r="E107" s="7">
        <v>94</v>
      </c>
      <c r="F107" s="2">
        <f>SUM($B$14:B107)/COUNT($B$14:B107)</f>
        <v>0.4942741227354452</v>
      </c>
      <c r="G107" s="2">
        <f t="shared" si="11"/>
        <v>-0.005725877264554813</v>
      </c>
      <c r="H107" s="2">
        <f>$A$12/SQRT(COUNT($B$14:B107))</f>
        <v>0.02977456670877068</v>
      </c>
      <c r="I107" s="2">
        <f t="shared" si="12"/>
        <v>-0.02977456670877068</v>
      </c>
      <c r="J107" s="2">
        <f t="shared" si="10"/>
        <v>3.278567044874571E-05</v>
      </c>
      <c r="K107" s="2">
        <f>$A$10/COUNT($B$14:B107)</f>
        <v>0.0008865248226950354</v>
      </c>
    </row>
    <row r="108" spans="2:11" ht="12.75">
      <c r="B108" s="41">
        <f ca="1" t="shared" si="8"/>
        <v>0.9155870034043154</v>
      </c>
      <c r="C108" s="13">
        <f t="shared" si="9"/>
        <v>0.8382995608028939</v>
      </c>
      <c r="D108" s="8">
        <f t="shared" si="13"/>
        <v>0.16577006197639627</v>
      </c>
      <c r="E108" s="7">
        <v>95</v>
      </c>
      <c r="F108" s="2">
        <f>SUM($B$14:B108)/COUNT($B$14:B108)</f>
        <v>0.4987089951635385</v>
      </c>
      <c r="G108" s="2">
        <f t="shared" si="11"/>
        <v>-0.0012910048364614957</v>
      </c>
      <c r="H108" s="2">
        <f>$A$12/SQRT(COUNT($B$14:B108))</f>
        <v>0.02961744388795462</v>
      </c>
      <c r="I108" s="2">
        <f t="shared" si="12"/>
        <v>-0.02961744388795462</v>
      </c>
      <c r="J108" s="2">
        <f t="shared" si="10"/>
        <v>1.6666934877669731E-06</v>
      </c>
      <c r="K108" s="2">
        <f>$A$10/COUNT($B$14:B108)</f>
        <v>0.0008771929824561403</v>
      </c>
    </row>
    <row r="109" spans="2:11" ht="12.75">
      <c r="B109" s="41">
        <f ca="1" t="shared" si="8"/>
        <v>0.7937620338584628</v>
      </c>
      <c r="C109" s="13">
        <f t="shared" si="9"/>
        <v>0.6300581663951235</v>
      </c>
      <c r="D109" s="8">
        <f t="shared" si="13"/>
        <v>0.08140962980404598</v>
      </c>
      <c r="E109" s="7">
        <v>96</v>
      </c>
      <c r="F109" s="2">
        <f>SUM($B$14:B109)/COUNT($B$14:B109)</f>
        <v>0.5017824643166107</v>
      </c>
      <c r="G109" s="2">
        <f t="shared" si="11"/>
        <v>0.0017824643166106657</v>
      </c>
      <c r="H109" s="2">
        <f>$A$12/SQRT(COUNT($B$14:B109))</f>
        <v>0.02946278254943948</v>
      </c>
      <c r="I109" s="2">
        <f t="shared" si="12"/>
        <v>-0.02946278254943948</v>
      </c>
      <c r="J109" s="2">
        <f t="shared" si="10"/>
        <v>3.1771790399903278E-06</v>
      </c>
      <c r="K109" s="2">
        <f>$A$10/COUNT($B$14:B109)</f>
        <v>0.0008680555555555555</v>
      </c>
    </row>
    <row r="110" spans="2:11" ht="12.75">
      <c r="B110" s="41">
        <f ca="1" t="shared" si="8"/>
        <v>0.016595227242445887</v>
      </c>
      <c r="C110" s="13">
        <f t="shared" si="9"/>
        <v>0.00027540156722841814</v>
      </c>
      <c r="D110" s="8">
        <f t="shared" si="13"/>
        <v>0.24190961390624083</v>
      </c>
      <c r="E110" s="7">
        <v>97</v>
      </c>
      <c r="F110" s="2">
        <f>SUM($B$14:B110)/COUNT($B$14:B110)</f>
        <v>0.49678053403749556</v>
      </c>
      <c r="G110" s="2">
        <f t="shared" si="11"/>
        <v>-0.003219465962504442</v>
      </c>
      <c r="H110" s="2">
        <f>$A$12/SQRT(COUNT($B$14:B110))</f>
        <v>0.02931051908802746</v>
      </c>
      <c r="I110" s="2">
        <f t="shared" si="12"/>
        <v>-0.02931051908802746</v>
      </c>
      <c r="J110" s="2">
        <f t="shared" si="10"/>
        <v>1.0364961083724653E-05</v>
      </c>
      <c r="K110" s="2">
        <f>$A$10/COUNT($B$14:B110)</f>
        <v>0.000859106529209622</v>
      </c>
    </row>
    <row r="111" spans="2:11" ht="12.75">
      <c r="B111" s="41">
        <f ca="1" t="shared" si="8"/>
        <v>0.9753314215439497</v>
      </c>
      <c r="C111" s="13">
        <f t="shared" si="9"/>
        <v>0.9512713818509417</v>
      </c>
      <c r="D111" s="8">
        <f t="shared" si="13"/>
        <v>0.21798918154687452</v>
      </c>
      <c r="E111" s="7">
        <v>98</v>
      </c>
      <c r="F111" s="2">
        <f>SUM($B$14:B111)/COUNT($B$14:B111)</f>
        <v>0.50166370635899</v>
      </c>
      <c r="G111" s="2">
        <f t="shared" si="11"/>
        <v>0.001663706358990047</v>
      </c>
      <c r="H111" s="2">
        <f>$A$12/SQRT(COUNT($B$14:B111))</f>
        <v>0.029160592175990215</v>
      </c>
      <c r="I111" s="2">
        <f t="shared" si="12"/>
        <v>-0.029160592175990215</v>
      </c>
      <c r="J111" s="2">
        <f t="shared" si="10"/>
        <v>2.767918848943919E-06</v>
      </c>
      <c r="K111" s="2">
        <f>$A$10/COUNT($B$14:B111)</f>
        <v>0.0008503401360544217</v>
      </c>
    </row>
    <row r="112" spans="2:11" ht="12.75">
      <c r="B112" s="41">
        <f ca="1" t="shared" si="8"/>
        <v>0.8217508140835508</v>
      </c>
      <c r="C112" s="13">
        <f t="shared" si="9"/>
        <v>0.6752744004469784</v>
      </c>
      <c r="D112" s="8">
        <f t="shared" si="13"/>
        <v>0.09816472785886236</v>
      </c>
      <c r="E112" s="7">
        <v>99</v>
      </c>
      <c r="F112" s="2">
        <f>SUM($B$14:B112)/COUNT($B$14:B112)</f>
        <v>0.5048969094673189</v>
      </c>
      <c r="G112" s="2">
        <f t="shared" si="11"/>
        <v>0.004896909467318911</v>
      </c>
      <c r="H112" s="2">
        <f>$A$12/SQRT(COUNT($B$14:B112))</f>
        <v>0.029012942659282972</v>
      </c>
      <c r="I112" s="2">
        <f t="shared" si="12"/>
        <v>-0.029012942659282972</v>
      </c>
      <c r="J112" s="2">
        <f t="shared" si="10"/>
        <v>2.3979722331117577E-05</v>
      </c>
      <c r="K112" s="2">
        <f>$A$10/COUNT($B$14:B112)</f>
        <v>0.0008417508417508417</v>
      </c>
    </row>
    <row r="113" spans="2:11" ht="12.75">
      <c r="B113" s="42">
        <f ca="1">RAND()*$A$6</f>
        <v>0.8590365408312146</v>
      </c>
      <c r="C113" s="15">
        <f>B113^2</f>
        <v>0.7379437784832591</v>
      </c>
      <c r="D113" s="16">
        <f>(B113-$B$10)^2</f>
        <v>0.1229191224203551</v>
      </c>
      <c r="E113" s="7">
        <v>100</v>
      </c>
      <c r="F113" s="2">
        <f>SUM($B$14:B113)/COUNT($B$14:B113)</f>
        <v>0.5084383057809578</v>
      </c>
      <c r="G113" s="2">
        <f t="shared" si="11"/>
        <v>0.008438305780957833</v>
      </c>
      <c r="H113" s="2">
        <f>$A$12/SQRT(COUNT($B$14:B113))</f>
        <v>0.028867513459481287</v>
      </c>
      <c r="I113" s="2">
        <f t="shared" si="12"/>
        <v>-0.028867513459481287</v>
      </c>
      <c r="J113" s="2">
        <f t="shared" si="10"/>
        <v>7.120500445294639E-05</v>
      </c>
      <c r="K113" s="2">
        <f>$A$10/COUNT($B$14:B113)</f>
        <v>0.0008333333333333333</v>
      </c>
    </row>
  </sheetData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L23"/>
  <sheetViews>
    <sheetView workbookViewId="0" topLeftCell="A1">
      <selection activeCell="B26" sqref="B26"/>
    </sheetView>
  </sheetViews>
  <sheetFormatPr defaultColWidth="11.421875" defaultRowHeight="12.75"/>
  <sheetData>
    <row r="2" spans="2:6" ht="12.75">
      <c r="B2" s="51" t="s">
        <v>55</v>
      </c>
      <c r="F2" t="s">
        <v>51</v>
      </c>
    </row>
    <row r="3" spans="6:11" ht="12.75">
      <c r="F3" s="27" t="s">
        <v>18</v>
      </c>
      <c r="G3" s="28" t="s">
        <v>18</v>
      </c>
      <c r="H3" s="33" t="s">
        <v>34</v>
      </c>
      <c r="I3" s="19" t="s">
        <v>40</v>
      </c>
      <c r="J3" s="19"/>
      <c r="K3" s="20"/>
    </row>
    <row r="4" spans="2:12" ht="12.75">
      <c r="B4" t="s">
        <v>52</v>
      </c>
      <c r="D4" t="s">
        <v>50</v>
      </c>
      <c r="F4" s="6">
        <f>VAR(D14:D23)*($D$6-1)/$D$6</f>
        <v>0.03713470824576728</v>
      </c>
      <c r="G4" s="7">
        <f>VAR(E14:E23)*($E$6-1)/$E$6</f>
        <v>12.343676893667617</v>
      </c>
      <c r="H4" s="8">
        <f>CORREL(D14:D23,E14:E23)</f>
        <v>0.2849138807126787</v>
      </c>
      <c r="I4" s="10" t="s">
        <v>39</v>
      </c>
      <c r="J4" s="10" t="s">
        <v>36</v>
      </c>
      <c r="K4" s="11" t="s">
        <v>37</v>
      </c>
      <c r="L4" t="s">
        <v>41</v>
      </c>
    </row>
    <row r="5" spans="2:12" ht="12.75">
      <c r="B5" s="27" t="s">
        <v>42</v>
      </c>
      <c r="C5" s="33" t="s">
        <v>43</v>
      </c>
      <c r="D5" s="3" t="s">
        <v>13</v>
      </c>
      <c r="E5" s="4" t="s">
        <v>14</v>
      </c>
      <c r="F5" s="9" t="s">
        <v>15</v>
      </c>
      <c r="G5" s="10" t="s">
        <v>16</v>
      </c>
      <c r="H5" s="22" t="s">
        <v>33</v>
      </c>
      <c r="I5" s="10" t="s">
        <v>36</v>
      </c>
      <c r="J5" s="7">
        <v>1</v>
      </c>
      <c r="K5" s="8">
        <f>H4</f>
        <v>0.2849138807126787</v>
      </c>
      <c r="L5">
        <f>1+K5</f>
        <v>1.2849138807126788</v>
      </c>
    </row>
    <row r="6" spans="2:12" ht="12.75">
      <c r="B6" s="29">
        <v>1</v>
      </c>
      <c r="C6" s="31">
        <v>10</v>
      </c>
      <c r="D6" s="6">
        <f>COUNT(D14:D23)</f>
        <v>10</v>
      </c>
      <c r="E6" s="7">
        <f>COUNT(E14:E23)</f>
        <v>10</v>
      </c>
      <c r="F6" s="48">
        <f>SQRT(F8)</f>
        <v>0.19270367989679743</v>
      </c>
      <c r="G6" s="49">
        <f>SQRT(G8)</f>
        <v>3.5133569265970714</v>
      </c>
      <c r="H6" s="50">
        <f>H8/SQRT(F8*G8)</f>
        <v>0.2849138807126791</v>
      </c>
      <c r="I6" s="43" t="s">
        <v>37</v>
      </c>
      <c r="J6" s="23">
        <f>H4</f>
        <v>0.2849138807126787</v>
      </c>
      <c r="K6" s="16">
        <v>1</v>
      </c>
      <c r="L6">
        <f>1-K5</f>
        <v>0.7150861192873212</v>
      </c>
    </row>
    <row r="7" spans="2:11" ht="12.75">
      <c r="B7" s="21" t="s">
        <v>25</v>
      </c>
      <c r="C7" s="22" t="s">
        <v>26</v>
      </c>
      <c r="D7" s="9" t="s">
        <v>3</v>
      </c>
      <c r="E7" s="10" t="s">
        <v>3</v>
      </c>
      <c r="F7" s="9" t="s">
        <v>19</v>
      </c>
      <c r="G7" s="10" t="s">
        <v>24</v>
      </c>
      <c r="H7" s="22" t="s">
        <v>32</v>
      </c>
      <c r="I7" s="19" t="s">
        <v>35</v>
      </c>
      <c r="J7" s="19"/>
      <c r="K7" s="20"/>
    </row>
    <row r="8" spans="2:11" ht="12.75">
      <c r="B8" s="6">
        <f>B6/2</f>
        <v>0.5</v>
      </c>
      <c r="C8" s="8">
        <f>C6/2</f>
        <v>5</v>
      </c>
      <c r="D8" s="6">
        <f>AVERAGE(D14:D23)</f>
        <v>0.5967564497557605</v>
      </c>
      <c r="E8" s="7">
        <f>AVERAGE(E14:E23)</f>
        <v>5.185495153189777</v>
      </c>
      <c r="F8" s="48">
        <f>F10-D10^2</f>
        <v>0.03713470824576737</v>
      </c>
      <c r="G8" s="49">
        <f>G10-E10^2</f>
        <v>12.34367689366762</v>
      </c>
      <c r="H8" s="50">
        <f>H10-D10*E10</f>
        <v>0.19289718450821303</v>
      </c>
      <c r="I8" s="10" t="s">
        <v>38</v>
      </c>
      <c r="J8" s="10" t="s">
        <v>36</v>
      </c>
      <c r="K8" s="11" t="s">
        <v>37</v>
      </c>
    </row>
    <row r="9" spans="2:11" ht="12.75">
      <c r="B9" s="21" t="s">
        <v>28</v>
      </c>
      <c r="C9" s="22" t="s">
        <v>29</v>
      </c>
      <c r="D9" s="9" t="s">
        <v>27</v>
      </c>
      <c r="E9" s="10" t="s">
        <v>27</v>
      </c>
      <c r="F9" s="9" t="s">
        <v>27</v>
      </c>
      <c r="G9" s="10" t="s">
        <v>27</v>
      </c>
      <c r="H9" s="11" t="s">
        <v>27</v>
      </c>
      <c r="I9" s="10" t="s">
        <v>36</v>
      </c>
      <c r="J9" s="7">
        <f>F8</f>
        <v>0.03713470824576737</v>
      </c>
      <c r="K9" s="8">
        <f>H8</f>
        <v>0.19289718450821303</v>
      </c>
    </row>
    <row r="10" spans="2:11" ht="12.75">
      <c r="B10" s="6">
        <f>B6^2/12</f>
        <v>0.08333333333333333</v>
      </c>
      <c r="C10" s="8">
        <f>C6^2/12</f>
        <v>8.333333333333334</v>
      </c>
      <c r="D10" s="6">
        <f>D12/COUNT(D14:D23)</f>
        <v>0.5967564497557605</v>
      </c>
      <c r="E10" s="7">
        <f>E12/COUNT(E14:E23)</f>
        <v>5.185495153189777</v>
      </c>
      <c r="F10" s="6">
        <f>F12/COUNT(F14:F23)</f>
        <v>0.39325296857086683</v>
      </c>
      <c r="G10" s="7">
        <f>G12/COUNT(G14:G23)</f>
        <v>39.233036877422286</v>
      </c>
      <c r="H10" s="8">
        <f>H12/COUNT(H14:H23)</f>
        <v>3.2873748623514474</v>
      </c>
      <c r="I10" s="43" t="s">
        <v>37</v>
      </c>
      <c r="J10" s="23">
        <f>H8</f>
        <v>0.19289718450821303</v>
      </c>
      <c r="K10" s="16">
        <f>G8</f>
        <v>12.34367689366762</v>
      </c>
    </row>
    <row r="11" spans="2:8" ht="12.75">
      <c r="B11" s="21" t="s">
        <v>30</v>
      </c>
      <c r="C11" s="22" t="s">
        <v>31</v>
      </c>
      <c r="D11" s="9" t="s">
        <v>23</v>
      </c>
      <c r="E11" s="10" t="s">
        <v>23</v>
      </c>
      <c r="F11" s="9" t="s">
        <v>23</v>
      </c>
      <c r="G11" s="10" t="s">
        <v>23</v>
      </c>
      <c r="H11" s="11" t="s">
        <v>23</v>
      </c>
    </row>
    <row r="12" spans="2:8" ht="12.75">
      <c r="B12" s="32">
        <f>SQRT(B10)</f>
        <v>0.28867513459481287</v>
      </c>
      <c r="C12" s="16">
        <f>SQRT(C10)</f>
        <v>2.886751345948129</v>
      </c>
      <c r="D12" s="6">
        <f>SUM(D14:D23)</f>
        <v>5.967564497557605</v>
      </c>
      <c r="E12" s="7">
        <f>SUM(E14:E23)</f>
        <v>51.85495153189777</v>
      </c>
      <c r="F12" s="6">
        <f>SUM(F14:F23)</f>
        <v>3.9325296857086682</v>
      </c>
      <c r="G12" s="7">
        <f>SUM(G14:G23)</f>
        <v>392.33036877422285</v>
      </c>
      <c r="H12" s="8">
        <f>SUM(H14:H23)</f>
        <v>32.87374862351447</v>
      </c>
    </row>
    <row r="13" spans="4:8" ht="12.75">
      <c r="D13" s="9" t="s">
        <v>0</v>
      </c>
      <c r="E13" s="10" t="s">
        <v>20</v>
      </c>
      <c r="F13" s="9" t="s">
        <v>1</v>
      </c>
      <c r="G13" s="10" t="s">
        <v>21</v>
      </c>
      <c r="H13" s="11" t="s">
        <v>22</v>
      </c>
    </row>
    <row r="14" spans="4:8" ht="12.75">
      <c r="D14" s="12">
        <f ca="1">RAND()*$B$6</f>
        <v>0.607849771709309</v>
      </c>
      <c r="E14" s="18">
        <f ca="1">RAND()*$C$6</f>
        <v>0.0660526466452982</v>
      </c>
      <c r="F14" s="44">
        <f>D14^2</f>
        <v>0.36948134496705903</v>
      </c>
      <c r="G14" s="13">
        <f>E14^2</f>
        <v>0.004362952128848623</v>
      </c>
      <c r="H14" s="45">
        <f>D14*E14</f>
        <v>0.04015008618414016</v>
      </c>
    </row>
    <row r="15" spans="4:8" ht="12.75">
      <c r="D15" s="12">
        <f aca="true" ca="1" t="shared" si="0" ref="D15:D22">RAND()*$B$6</f>
        <v>0.4691237822539902</v>
      </c>
      <c r="E15" s="18">
        <f aca="true" ca="1" t="shared" si="1" ref="E15:E22">RAND()*$C$6</f>
        <v>2.1466390520167544</v>
      </c>
      <c r="F15" s="44">
        <f aca="true" t="shared" si="2" ref="F15:F22">D15^2</f>
        <v>0.2200771230762892</v>
      </c>
      <c r="G15" s="13">
        <f aca="true" t="shared" si="3" ref="G15:G22">E15^2</f>
        <v>4.6080592196433905</v>
      </c>
      <c r="H15" s="45">
        <f aca="true" t="shared" si="4" ref="H15:H22">D15*E15</f>
        <v>1.0070394312162199</v>
      </c>
    </row>
    <row r="16" spans="4:8" ht="12.75">
      <c r="D16" s="12">
        <f ca="1" t="shared" si="0"/>
        <v>0.3893655695117053</v>
      </c>
      <c r="E16" s="18">
        <f ca="1" t="shared" si="1"/>
        <v>8.271112445565233</v>
      </c>
      <c r="F16" s="44">
        <f t="shared" si="2"/>
        <v>0.15160554672117463</v>
      </c>
      <c r="G16" s="13">
        <f t="shared" si="3"/>
        <v>68.41130108718409</v>
      </c>
      <c r="H16" s="45">
        <f t="shared" si="4"/>
        <v>3.2204864078628606</v>
      </c>
    </row>
    <row r="17" spans="4:8" ht="12.75">
      <c r="D17" s="12">
        <f ca="1" t="shared" si="0"/>
        <v>0.5130062292974091</v>
      </c>
      <c r="E17" s="18">
        <f ca="1" t="shared" si="1"/>
        <v>8.924253699855038</v>
      </c>
      <c r="F17" s="44">
        <f t="shared" si="2"/>
        <v>0.2631753912979459</v>
      </c>
      <c r="G17" s="13">
        <f t="shared" si="3"/>
        <v>79.64230409937633</v>
      </c>
      <c r="H17" s="45">
        <f t="shared" si="4"/>
        <v>4.578197739856085</v>
      </c>
    </row>
    <row r="18" spans="4:8" ht="12.75">
      <c r="D18" s="12">
        <f ca="1" t="shared" si="0"/>
        <v>0.9560153300255569</v>
      </c>
      <c r="E18" s="18">
        <f ca="1" t="shared" si="1"/>
        <v>7.338697844743649</v>
      </c>
      <c r="F18" s="44">
        <f t="shared" si="2"/>
        <v>0.9139653112438746</v>
      </c>
      <c r="G18" s="13">
        <f t="shared" si="3"/>
        <v>53.85648605644508</v>
      </c>
      <c r="H18" s="45">
        <f t="shared" si="4"/>
        <v>7.015907642000443</v>
      </c>
    </row>
    <row r="19" spans="4:8" ht="12.75">
      <c r="D19" s="12">
        <f ca="1" t="shared" si="0"/>
        <v>0.718852823050879</v>
      </c>
      <c r="E19" s="18">
        <f ca="1" t="shared" si="1"/>
        <v>8.878836792581977</v>
      </c>
      <c r="F19" s="44">
        <f t="shared" si="2"/>
        <v>0.5167493812082185</v>
      </c>
      <c r="G19" s="13">
        <f t="shared" si="3"/>
        <v>78.83374278930741</v>
      </c>
      <c r="H19" s="45">
        <f t="shared" si="4"/>
        <v>6.382576893755566</v>
      </c>
    </row>
    <row r="20" spans="4:8" ht="12.75">
      <c r="D20" s="12">
        <f ca="1" t="shared" si="0"/>
        <v>0.8258984352143637</v>
      </c>
      <c r="E20" s="18">
        <f ca="1" t="shared" si="1"/>
        <v>2.7900776733943133</v>
      </c>
      <c r="F20" s="44">
        <f t="shared" si="2"/>
        <v>0.6821082252895345</v>
      </c>
      <c r="G20" s="13">
        <f t="shared" si="3"/>
        <v>7.784533423573425</v>
      </c>
      <c r="H20" s="45">
        <f t="shared" si="4"/>
        <v>2.3043207845828957</v>
      </c>
    </row>
    <row r="21" spans="4:8" ht="12.75">
      <c r="D21" s="12">
        <f ca="1" t="shared" si="0"/>
        <v>0.7212131351941695</v>
      </c>
      <c r="E21" s="18">
        <f ca="1" t="shared" si="1"/>
        <v>9.51351032743585</v>
      </c>
      <c r="F21" s="44">
        <f t="shared" si="2"/>
        <v>0.5201483863766034</v>
      </c>
      <c r="G21" s="13">
        <f t="shared" si="3"/>
        <v>90.50687875022857</v>
      </c>
      <c r="H21" s="45">
        <f t="shared" si="4"/>
        <v>6.861268609952119</v>
      </c>
    </row>
    <row r="22" spans="4:8" ht="12.75">
      <c r="D22" s="12">
        <f ca="1" t="shared" si="0"/>
        <v>0.35433125679514577</v>
      </c>
      <c r="E22" s="18">
        <f ca="1" t="shared" si="1"/>
        <v>2.6617636362207797</v>
      </c>
      <c r="F22" s="44">
        <f t="shared" si="2"/>
        <v>0.12555063954202753</v>
      </c>
      <c r="G22" s="13">
        <f t="shared" si="3"/>
        <v>7.084985655107268</v>
      </c>
      <c r="H22" s="45">
        <f t="shared" si="4"/>
        <v>0.943146054513726</v>
      </c>
    </row>
    <row r="23" spans="4:8" ht="12.75">
      <c r="D23" s="14">
        <f ca="1">RAND()*$B$6</f>
        <v>0.4119081645050764</v>
      </c>
      <c r="E23" s="26">
        <f ca="1">RAND()*$C$6</f>
        <v>1.264007413438879</v>
      </c>
      <c r="F23" s="46">
        <f>D23^2</f>
        <v>0.16966833598594108</v>
      </c>
      <c r="G23" s="15">
        <f>E23^2</f>
        <v>1.5977147412284451</v>
      </c>
      <c r="H23" s="47">
        <f>D23*E23</f>
        <v>0.5206549735904179</v>
      </c>
    </row>
  </sheetData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S24"/>
  <sheetViews>
    <sheetView workbookViewId="0" topLeftCell="K1">
      <selection activeCell="P2" sqref="P2"/>
    </sheetView>
  </sheetViews>
  <sheetFormatPr defaultColWidth="11.421875" defaultRowHeight="12.75"/>
  <sheetData>
    <row r="2" spans="2:10" ht="12.75">
      <c r="B2" s="51" t="s">
        <v>56</v>
      </c>
      <c r="J2" t="s">
        <v>51</v>
      </c>
    </row>
    <row r="3" spans="2:19" ht="12.75">
      <c r="B3" s="52"/>
      <c r="J3" s="3" t="s">
        <v>18</v>
      </c>
      <c r="K3" s="4" t="s">
        <v>18</v>
      </c>
      <c r="L3" s="5" t="s">
        <v>34</v>
      </c>
      <c r="M3" s="19" t="s">
        <v>40</v>
      </c>
      <c r="N3" s="19"/>
      <c r="O3" s="20"/>
      <c r="Q3" s="53" t="s">
        <v>62</v>
      </c>
      <c r="R3" s="53"/>
      <c r="S3" s="2"/>
    </row>
    <row r="4" spans="2:19" ht="12.75">
      <c r="B4" t="s">
        <v>52</v>
      </c>
      <c r="E4" t="s">
        <v>54</v>
      </c>
      <c r="H4" t="s">
        <v>53</v>
      </c>
      <c r="J4" s="6">
        <f>VAR(H14:H23)*($H$6-1)/$H$6</f>
        <v>0.08497285404106374</v>
      </c>
      <c r="K4" s="7">
        <f>VAR(I14:I23)*($I$6-1)/$I$6</f>
        <v>5.296558558714284</v>
      </c>
      <c r="L4" s="8">
        <f>CORREL(H14:H23,I14:I23)</f>
        <v>0.5369072186733695</v>
      </c>
      <c r="M4" s="10" t="s">
        <v>39</v>
      </c>
      <c r="N4" s="10" t="s">
        <v>36</v>
      </c>
      <c r="O4" s="11" t="s">
        <v>37</v>
      </c>
      <c r="Q4" s="1" t="s">
        <v>59</v>
      </c>
      <c r="R4" s="1"/>
      <c r="S4" s="2"/>
    </row>
    <row r="5" spans="2:19" ht="12.75">
      <c r="B5" s="27" t="s">
        <v>42</v>
      </c>
      <c r="C5" s="28" t="s">
        <v>43</v>
      </c>
      <c r="D5" s="5" t="s">
        <v>44</v>
      </c>
      <c r="E5" s="3" t="s">
        <v>11</v>
      </c>
      <c r="F5" s="4" t="s">
        <v>11</v>
      </c>
      <c r="G5" s="5" t="s">
        <v>11</v>
      </c>
      <c r="H5" s="3" t="s">
        <v>11</v>
      </c>
      <c r="I5" s="5" t="s">
        <v>11</v>
      </c>
      <c r="J5" s="10" t="s">
        <v>15</v>
      </c>
      <c r="K5" s="10" t="s">
        <v>16</v>
      </c>
      <c r="L5" s="22" t="s">
        <v>33</v>
      </c>
      <c r="M5" s="10" t="s">
        <v>36</v>
      </c>
      <c r="N5" s="7">
        <v>1</v>
      </c>
      <c r="O5" s="8">
        <f>L4</f>
        <v>0.5369072186733695</v>
      </c>
      <c r="Q5" s="2">
        <v>10</v>
      </c>
      <c r="R5" s="2"/>
      <c r="S5" s="2"/>
    </row>
    <row r="6" spans="2:19" ht="12.75">
      <c r="B6" s="29">
        <v>1</v>
      </c>
      <c r="C6" s="30">
        <v>10</v>
      </c>
      <c r="D6" s="31">
        <v>0.5</v>
      </c>
      <c r="E6" s="6">
        <f>COUNT(E14:E23)</f>
        <v>10</v>
      </c>
      <c r="F6" s="7">
        <f>COUNT(F14:F23)</f>
        <v>10</v>
      </c>
      <c r="G6" s="8">
        <f>COUNT(G14:G23)</f>
        <v>10</v>
      </c>
      <c r="H6" s="6">
        <f>COUNT(H14:H23)</f>
        <v>10</v>
      </c>
      <c r="I6" s="8">
        <f>COUNT(I14:I23)</f>
        <v>10</v>
      </c>
      <c r="J6" s="49">
        <f>SQRT(J8)</f>
        <v>0.29150103608917716</v>
      </c>
      <c r="K6" s="49">
        <f>SQRT(K8)</f>
        <v>2.301425331987611</v>
      </c>
      <c r="L6" s="8">
        <f>L8/SQRT(J8*K8)</f>
        <v>0.5369072186733692</v>
      </c>
      <c r="M6" s="43" t="s">
        <v>37</v>
      </c>
      <c r="N6" s="23">
        <f>L4</f>
        <v>0.5369072186733695</v>
      </c>
      <c r="O6" s="16">
        <v>1</v>
      </c>
      <c r="Q6" s="1" t="s">
        <v>60</v>
      </c>
      <c r="R6" s="2"/>
      <c r="S6" s="2"/>
    </row>
    <row r="7" spans="2:19" ht="12.75">
      <c r="B7" s="21" t="s">
        <v>25</v>
      </c>
      <c r="C7" s="17" t="s">
        <v>26</v>
      </c>
      <c r="D7" s="22" t="s">
        <v>45</v>
      </c>
      <c r="E7" s="9" t="s">
        <v>3</v>
      </c>
      <c r="F7" s="10" t="s">
        <v>3</v>
      </c>
      <c r="G7" s="11" t="s">
        <v>3</v>
      </c>
      <c r="H7" s="9" t="s">
        <v>3</v>
      </c>
      <c r="I7" s="11" t="s">
        <v>3</v>
      </c>
      <c r="J7" s="10" t="s">
        <v>19</v>
      </c>
      <c r="K7" s="10" t="s">
        <v>24</v>
      </c>
      <c r="L7" s="22" t="s">
        <v>32</v>
      </c>
      <c r="M7" s="19" t="s">
        <v>35</v>
      </c>
      <c r="N7" s="19"/>
      <c r="O7" s="20"/>
      <c r="Q7" s="2">
        <f>MIN(H14:H23)</f>
        <v>-0.11426086595122631</v>
      </c>
      <c r="R7" s="2"/>
      <c r="S7" s="2"/>
    </row>
    <row r="8" spans="2:19" ht="12.75">
      <c r="B8" s="6">
        <f>B6/2</f>
        <v>0.5</v>
      </c>
      <c r="C8" s="7">
        <f>C6/2</f>
        <v>5</v>
      </c>
      <c r="D8" s="8">
        <f>D10+B8*C8</f>
        <v>2.9166666666666665</v>
      </c>
      <c r="E8" s="6">
        <f>AVERAGE(E14:E23)</f>
        <v>-0.39619340641777945</v>
      </c>
      <c r="F8" s="7">
        <f>AVERAGE(F14:F23)</f>
        <v>-0.10228097379687733</v>
      </c>
      <c r="G8" s="8">
        <f>AVERAGE(G14:G23)</f>
        <v>-0.00488371037819158</v>
      </c>
      <c r="H8" s="6">
        <f>AVERAGE(H14:H23)</f>
        <v>0.3982493432186664</v>
      </c>
      <c r="I8" s="8">
        <f>AVERAGE(I14:I23)</f>
        <v>4.181304763619348</v>
      </c>
      <c r="J8" s="49">
        <f>J10-H10^2</f>
        <v>0.08497285404106375</v>
      </c>
      <c r="K8" s="49">
        <f>K10-I10^2</f>
        <v>5.296558558714285</v>
      </c>
      <c r="L8" s="50">
        <f>L10-H10*I10</f>
        <v>0.36019380151125824</v>
      </c>
      <c r="M8" s="10" t="s">
        <v>38</v>
      </c>
      <c r="N8" s="10" t="s">
        <v>36</v>
      </c>
      <c r="O8" s="11" t="s">
        <v>37</v>
      </c>
      <c r="Q8" s="1" t="s">
        <v>61</v>
      </c>
      <c r="R8" s="2"/>
      <c r="S8" s="2"/>
    </row>
    <row r="9" spans="2:19" ht="12.75">
      <c r="B9" s="21" t="s">
        <v>28</v>
      </c>
      <c r="C9" s="17" t="s">
        <v>29</v>
      </c>
      <c r="D9" s="22" t="s">
        <v>32</v>
      </c>
      <c r="E9" s="9" t="s">
        <v>27</v>
      </c>
      <c r="F9" s="10" t="s">
        <v>27</v>
      </c>
      <c r="G9" s="11" t="s">
        <v>27</v>
      </c>
      <c r="H9" s="9" t="s">
        <v>27</v>
      </c>
      <c r="I9" s="11" t="s">
        <v>27</v>
      </c>
      <c r="J9" s="10" t="s">
        <v>27</v>
      </c>
      <c r="K9" s="10" t="s">
        <v>27</v>
      </c>
      <c r="L9" s="11" t="s">
        <v>27</v>
      </c>
      <c r="M9" s="10" t="s">
        <v>36</v>
      </c>
      <c r="N9" s="7">
        <f>J8</f>
        <v>0.08497285404106375</v>
      </c>
      <c r="O9" s="8">
        <f>L8</f>
        <v>0.36019380151125824</v>
      </c>
      <c r="Q9" s="2">
        <f>MAX(H14:H23)</f>
        <v>0.9061077038315848</v>
      </c>
      <c r="R9" s="2"/>
      <c r="S9" s="2"/>
    </row>
    <row r="10" spans="2:19" ht="12.75">
      <c r="B10" s="6">
        <f>B6^2/12</f>
        <v>0.08333333333333333</v>
      </c>
      <c r="C10" s="7">
        <f>C6^2/12</f>
        <v>8.333333333333334</v>
      </c>
      <c r="D10" s="8">
        <f>D6*B12*C12</f>
        <v>0.4166666666666667</v>
      </c>
      <c r="E10" s="6">
        <f aca="true" t="shared" si="0" ref="E10:L10">E12/COUNT(E14:E23)</f>
        <v>-0.39619340641777945</v>
      </c>
      <c r="F10" s="7">
        <f t="shared" si="0"/>
        <v>-0.10228097379687733</v>
      </c>
      <c r="G10" s="8">
        <f t="shared" si="0"/>
        <v>-0.00488371037819158</v>
      </c>
      <c r="H10" s="6">
        <f t="shared" si="0"/>
        <v>0.3982493432186664</v>
      </c>
      <c r="I10" s="8">
        <f t="shared" si="0"/>
        <v>4.181304763619348</v>
      </c>
      <c r="J10" s="7">
        <f t="shared" si="0"/>
        <v>0.2435753934151629</v>
      </c>
      <c r="K10" s="7">
        <f t="shared" si="0"/>
        <v>22.779868084980137</v>
      </c>
      <c r="L10" s="8">
        <f t="shared" si="0"/>
        <v>2.025395677419745</v>
      </c>
      <c r="M10" s="43" t="s">
        <v>37</v>
      </c>
      <c r="N10" s="23">
        <f>L8</f>
        <v>0.36019380151125824</v>
      </c>
      <c r="O10" s="16">
        <f>K8</f>
        <v>5.296558558714285</v>
      </c>
      <c r="Q10" s="1" t="s">
        <v>58</v>
      </c>
      <c r="R10" s="1" t="s">
        <v>57</v>
      </c>
      <c r="S10" s="1" t="s">
        <v>63</v>
      </c>
    </row>
    <row r="11" spans="2:19" ht="12.75">
      <c r="B11" s="21" t="s">
        <v>30</v>
      </c>
      <c r="C11" s="17" t="s">
        <v>31</v>
      </c>
      <c r="D11" s="8"/>
      <c r="E11" s="9" t="s">
        <v>46</v>
      </c>
      <c r="F11" s="10" t="s">
        <v>23</v>
      </c>
      <c r="G11" s="11" t="s">
        <v>23</v>
      </c>
      <c r="H11" s="9" t="s">
        <v>23</v>
      </c>
      <c r="I11" s="11" t="s">
        <v>23</v>
      </c>
      <c r="J11" s="10" t="s">
        <v>23</v>
      </c>
      <c r="K11" s="10" t="s">
        <v>23</v>
      </c>
      <c r="L11" s="11" t="s">
        <v>23</v>
      </c>
      <c r="Q11" s="2">
        <f>$Q$7-($Q$9-$Q$7)/$Q$5</f>
        <v>-0.2162977229295074</v>
      </c>
      <c r="R11" s="2">
        <f aca="true" t="shared" si="1" ref="R11:R24">COUNTIF($H$14:$H$23,"&lt;"&amp;Q11)</f>
        <v>0</v>
      </c>
      <c r="S11" s="2">
        <f>R12-R11</f>
        <v>0</v>
      </c>
    </row>
    <row r="12" spans="2:19" ht="12.75">
      <c r="B12" s="32">
        <f>SQRT(B10)</f>
        <v>0.28867513459481287</v>
      </c>
      <c r="C12" s="23">
        <f>SQRT(C10)</f>
        <v>2.886751345948129</v>
      </c>
      <c r="D12" s="16"/>
      <c r="E12" s="6">
        <f aca="true" t="shared" si="2" ref="E12:L12">SUM(E14:E23)</f>
        <v>-3.9619340641777945</v>
      </c>
      <c r="F12" s="7">
        <f t="shared" si="2"/>
        <v>-1.0228097379687733</v>
      </c>
      <c r="G12" s="8">
        <f t="shared" si="2"/>
        <v>-0.0488371037819158</v>
      </c>
      <c r="H12" s="6">
        <f t="shared" si="2"/>
        <v>3.982493432186664</v>
      </c>
      <c r="I12" s="8">
        <f t="shared" si="2"/>
        <v>41.81304763619348</v>
      </c>
      <c r="J12" s="7">
        <f t="shared" si="2"/>
        <v>2.435753934151629</v>
      </c>
      <c r="K12" s="7">
        <f t="shared" si="2"/>
        <v>227.79868084980137</v>
      </c>
      <c r="L12" s="8">
        <f t="shared" si="2"/>
        <v>20.253956774197448</v>
      </c>
      <c r="Q12" s="2">
        <f>Q11+($Q$9-$Q$7)/$Q$5</f>
        <v>-0.11426086595122631</v>
      </c>
      <c r="R12" s="2">
        <f t="shared" si="1"/>
        <v>0</v>
      </c>
      <c r="S12" s="2">
        <f aca="true" t="shared" si="3" ref="S12:S24">R13-R12</f>
        <v>1</v>
      </c>
    </row>
    <row r="13" spans="5:19" ht="12.75">
      <c r="E13" s="9" t="s">
        <v>47</v>
      </c>
      <c r="F13" s="10" t="s">
        <v>48</v>
      </c>
      <c r="G13" s="11" t="s">
        <v>49</v>
      </c>
      <c r="H13" s="9" t="s">
        <v>0</v>
      </c>
      <c r="I13" s="11" t="s">
        <v>20</v>
      </c>
      <c r="J13" s="10" t="s">
        <v>1</v>
      </c>
      <c r="K13" s="10" t="s">
        <v>21</v>
      </c>
      <c r="L13" s="11" t="s">
        <v>22</v>
      </c>
      <c r="Q13" s="2">
        <f aca="true" t="shared" si="4" ref="Q13:Q24">Q12+($Q$9-$Q$7)/$Q$5</f>
        <v>-0.012224008972945205</v>
      </c>
      <c r="R13" s="2">
        <f t="shared" si="1"/>
        <v>1</v>
      </c>
      <c r="S13" s="2">
        <f t="shared" si="3"/>
        <v>0</v>
      </c>
    </row>
    <row r="14" spans="5:19" ht="12.75">
      <c r="E14" s="12">
        <f ca="1">(RAND()-0.5)*2*SQRT(3)</f>
        <v>0.732739702510613</v>
      </c>
      <c r="F14" s="18">
        <f ca="1">(RAND()-0.5)*2*SQRT(3)</f>
        <v>0.21177757577642178</v>
      </c>
      <c r="G14" s="24">
        <f ca="1">(RAND()-0.5)*2*SQRT(3)</f>
        <v>-0.17173149171151605</v>
      </c>
      <c r="H14" s="12">
        <f>$B$12*(SQRT(ABS($D$6))*$E14+SQRT(1-ABS($D$6))*F14)+$B$8</f>
        <v>0.6927987820871313</v>
      </c>
      <c r="I14" s="24">
        <f>IF($D$6&gt;=0,$C$12*(SQRT(ABS($D$6))*$E14+SQRT(1-ABS($D$6))*G14)+$C$8,-$C$12*(SQRT(ABS($D$6))*$E14+SQRT(1-ABS($D$6))*G14)+$C$8)</f>
        <v>6.145153214974609</v>
      </c>
      <c r="J14" s="13">
        <f>H14^2</f>
        <v>0.47997015246141245</v>
      </c>
      <c r="K14" s="13">
        <f>I14^2</f>
        <v>37.76290803551278</v>
      </c>
      <c r="L14" s="45">
        <f>H14*I14</f>
        <v>4.257354663073229</v>
      </c>
      <c r="Q14" s="2">
        <f t="shared" si="4"/>
        <v>0.0898128480053359</v>
      </c>
      <c r="R14" s="2">
        <f t="shared" si="1"/>
        <v>1</v>
      </c>
      <c r="S14" s="2">
        <f t="shared" si="3"/>
        <v>3</v>
      </c>
    </row>
    <row r="15" spans="5:19" ht="12.75">
      <c r="E15" s="12">
        <f aca="true" ca="1" t="shared" si="5" ref="E15:G22">(RAND()-0.5)*2*SQRT(3)</f>
        <v>-1.5494717712503383</v>
      </c>
      <c r="F15" s="18">
        <f ca="1" t="shared" si="5"/>
        <v>-0.1949546199044224</v>
      </c>
      <c r="G15" s="24">
        <f ca="1" t="shared" si="5"/>
        <v>-0.3714712064071147</v>
      </c>
      <c r="H15" s="12">
        <f aca="true" t="shared" si="6" ref="H15:H22">$B$12*(SQRT(ABS($D$6))*$E15+SQRT(1-ABS($D$6))*F15)+$B$8</f>
        <v>0.14392045398551145</v>
      </c>
      <c r="I15" s="24">
        <f aca="true" t="shared" si="7" ref="I15:I22">IF($D$6&gt;=0,$C$12*(SQRT(ABS($D$6))*$E15+SQRT(1-ABS($D$6))*G15)+$C$8,-$C$12*(SQRT(ABS($D$6))*$E15+SQRT(1-ABS($D$6))*G15)+$C$8)</f>
        <v>1.07889156646391</v>
      </c>
      <c r="J15" s="13">
        <f aca="true" t="shared" si="8" ref="J15:K22">H15^2</f>
        <v>0.02071309707539572</v>
      </c>
      <c r="K15" s="13">
        <f t="shared" si="8"/>
        <v>1.1640070121869497</v>
      </c>
      <c r="L15" s="45">
        <f aca="true" t="shared" si="9" ref="L15:L22">H15*I15</f>
        <v>0.15527456404662554</v>
      </c>
      <c r="Q15" s="2">
        <f t="shared" si="4"/>
        <v>0.191849704983617</v>
      </c>
      <c r="R15" s="2">
        <f t="shared" si="1"/>
        <v>4</v>
      </c>
      <c r="S15" s="2">
        <f t="shared" si="3"/>
        <v>0</v>
      </c>
    </row>
    <row r="16" spans="5:19" ht="12.75">
      <c r="E16" s="12">
        <f ca="1" t="shared" si="5"/>
        <v>-0.2745032766434551</v>
      </c>
      <c r="F16" s="18">
        <f ca="1" t="shared" si="5"/>
        <v>0.4830930924547067</v>
      </c>
      <c r="G16" s="24">
        <f ca="1" t="shared" si="5"/>
        <v>0.5383196914670777</v>
      </c>
      <c r="H16" s="12">
        <f t="shared" si="6"/>
        <v>0.5425782178565578</v>
      </c>
      <c r="I16" s="24">
        <f t="shared" si="7"/>
        <v>5.538513001740246</v>
      </c>
      <c r="J16" s="13">
        <f t="shared" si="8"/>
        <v>0.2943911224923983</v>
      </c>
      <c r="K16" s="13">
        <f t="shared" si="8"/>
        <v>30.67512627044575</v>
      </c>
      <c r="L16" s="45">
        <f t="shared" si="9"/>
        <v>3.005076514059597</v>
      </c>
      <c r="Q16" s="2">
        <f t="shared" si="4"/>
        <v>0.2938865619618981</v>
      </c>
      <c r="R16" s="2">
        <f t="shared" si="1"/>
        <v>4</v>
      </c>
      <c r="S16" s="2">
        <f t="shared" si="3"/>
        <v>0</v>
      </c>
    </row>
    <row r="17" spans="5:19" ht="12.75">
      <c r="E17" s="12">
        <f ca="1" t="shared" si="5"/>
        <v>0.8069038600100278</v>
      </c>
      <c r="F17" s="18">
        <f ca="1" t="shared" si="5"/>
        <v>1.1826094499913633</v>
      </c>
      <c r="G17" s="24">
        <f ca="1" t="shared" si="5"/>
        <v>-1.4851795643217434</v>
      </c>
      <c r="H17" s="12">
        <f t="shared" si="6"/>
        <v>0.9061077038315848</v>
      </c>
      <c r="I17" s="24">
        <f t="shared" si="7"/>
        <v>3.615475516257847</v>
      </c>
      <c r="J17" s="13">
        <f t="shared" si="8"/>
        <v>0.821031170942947</v>
      </c>
      <c r="K17" s="13">
        <f t="shared" si="8"/>
        <v>13.071663208659947</v>
      </c>
      <c r="L17" s="45">
        <f t="shared" si="9"/>
        <v>3.2760102182957116</v>
      </c>
      <c r="Q17" s="2">
        <f t="shared" si="4"/>
        <v>0.39592341894017924</v>
      </c>
      <c r="R17" s="2">
        <f t="shared" si="1"/>
        <v>4</v>
      </c>
      <c r="S17" s="2">
        <f t="shared" si="3"/>
        <v>1</v>
      </c>
    </row>
    <row r="18" spans="5:19" ht="12.75">
      <c r="E18" s="12">
        <f ca="1" t="shared" si="5"/>
        <v>-0.05627920662622075</v>
      </c>
      <c r="F18" s="18">
        <f ca="1" t="shared" si="5"/>
        <v>0.08800510424599806</v>
      </c>
      <c r="G18" s="24">
        <f ca="1" t="shared" si="5"/>
        <v>0.8560745744836596</v>
      </c>
      <c r="H18" s="12">
        <f t="shared" si="6"/>
        <v>0.5064760217333528</v>
      </c>
      <c r="I18" s="24">
        <f t="shared" si="7"/>
        <v>6.632575458243579</v>
      </c>
      <c r="J18" s="13">
        <f t="shared" si="8"/>
        <v>0.2565179605908437</v>
      </c>
      <c r="K18" s="13">
        <f t="shared" si="8"/>
        <v>43.99105720929502</v>
      </c>
      <c r="L18" s="45">
        <f t="shared" si="9"/>
        <v>3.3592404319374776</v>
      </c>
      <c r="Q18" s="2">
        <f t="shared" si="4"/>
        <v>0.49796027591846037</v>
      </c>
      <c r="R18" s="2">
        <f t="shared" si="1"/>
        <v>5</v>
      </c>
      <c r="S18" s="2">
        <f t="shared" si="3"/>
        <v>3</v>
      </c>
    </row>
    <row r="19" spans="5:19" ht="12.75">
      <c r="E19" s="12">
        <f ca="1" t="shared" si="5"/>
        <v>-0.5035685612622596</v>
      </c>
      <c r="F19" s="18">
        <f ca="1" t="shared" si="5"/>
        <v>0.6569097198716433</v>
      </c>
      <c r="G19" s="24">
        <f ca="1" t="shared" si="5"/>
        <v>0.023927491533553804</v>
      </c>
      <c r="H19" s="12">
        <f t="shared" si="6"/>
        <v>0.5313006329300145</v>
      </c>
      <c r="I19" s="24">
        <f t="shared" si="7"/>
        <v>4.020936766234986</v>
      </c>
      <c r="J19" s="13">
        <f t="shared" si="8"/>
        <v>0.28228036255183403</v>
      </c>
      <c r="K19" s="13">
        <f t="shared" si="8"/>
        <v>16.16793247806027</v>
      </c>
      <c r="L19" s="45">
        <f t="shared" si="9"/>
        <v>2.136326248872214</v>
      </c>
      <c r="Q19" s="2">
        <f t="shared" si="4"/>
        <v>0.5999971328967415</v>
      </c>
      <c r="R19" s="2">
        <f t="shared" si="1"/>
        <v>8</v>
      </c>
      <c r="S19" s="2">
        <f t="shared" si="3"/>
        <v>1</v>
      </c>
    </row>
    <row r="20" spans="5:19" ht="12.75">
      <c r="E20" s="12">
        <f ca="1" t="shared" si="5"/>
        <v>-1.7259175876558066</v>
      </c>
      <c r="F20" s="18">
        <f ca="1" t="shared" si="5"/>
        <v>-1.283333793425477</v>
      </c>
      <c r="G20" s="24">
        <f ca="1" t="shared" si="5"/>
        <v>-1.0760449518552935</v>
      </c>
      <c r="H20" s="12">
        <f t="shared" si="6"/>
        <v>-0.11426086595122631</v>
      </c>
      <c r="I20" s="24">
        <f t="shared" si="7"/>
        <v>-0.7194820834959552</v>
      </c>
      <c r="J20" s="13">
        <f t="shared" si="8"/>
        <v>0.013055545487924107</v>
      </c>
      <c r="K20" s="13">
        <f t="shared" si="8"/>
        <v>0.5176544684716806</v>
      </c>
      <c r="L20" s="45">
        <f t="shared" si="9"/>
        <v>0.08220864589664036</v>
      </c>
      <c r="Q20" s="2">
        <f t="shared" si="4"/>
        <v>0.7020339898750226</v>
      </c>
      <c r="R20" s="2">
        <f t="shared" si="1"/>
        <v>9</v>
      </c>
      <c r="S20" s="2">
        <f t="shared" si="3"/>
        <v>0</v>
      </c>
    </row>
    <row r="21" spans="5:19" ht="12.75">
      <c r="E21" s="12">
        <f ca="1" t="shared" si="5"/>
        <v>-0.8585292587568412</v>
      </c>
      <c r="F21" s="18">
        <f ca="1" t="shared" si="5"/>
        <v>-0.937868728851234</v>
      </c>
      <c r="G21" s="24">
        <f ca="1" t="shared" si="5"/>
        <v>0.27574750662527814</v>
      </c>
      <c r="H21" s="12">
        <f t="shared" si="6"/>
        <v>0.13331179628313977</v>
      </c>
      <c r="I21" s="24">
        <f t="shared" si="7"/>
        <v>3.810401729893773</v>
      </c>
      <c r="J21" s="13">
        <f t="shared" si="8"/>
        <v>0.01777203502823736</v>
      </c>
      <c r="K21" s="13">
        <f t="shared" si="8"/>
        <v>14.519161343177458</v>
      </c>
      <c r="L21" s="45">
        <f t="shared" si="9"/>
        <v>0.507971499172522</v>
      </c>
      <c r="Q21" s="2">
        <f t="shared" si="4"/>
        <v>0.8040708468533038</v>
      </c>
      <c r="R21" s="2">
        <f t="shared" si="1"/>
        <v>9</v>
      </c>
      <c r="S21" s="2">
        <f t="shared" si="3"/>
        <v>0</v>
      </c>
    </row>
    <row r="22" spans="5:19" ht="12.75">
      <c r="E22" s="12">
        <f ca="1" t="shared" si="5"/>
        <v>-0.15164581472040373</v>
      </c>
      <c r="F22" s="18">
        <f ca="1" t="shared" si="5"/>
        <v>-1.4648327918013004</v>
      </c>
      <c r="G22" s="24">
        <f ca="1" t="shared" si="5"/>
        <v>1.0031506957523686</v>
      </c>
      <c r="H22" s="12">
        <f t="shared" si="6"/>
        <v>0.17003768615805342</v>
      </c>
      <c r="I22" s="24">
        <f t="shared" si="7"/>
        <v>6.738127060014674</v>
      </c>
      <c r="J22" s="13">
        <f t="shared" si="8"/>
        <v>0.028912814713984672</v>
      </c>
      <c r="K22" s="13">
        <f t="shared" si="8"/>
        <v>45.40235627690199</v>
      </c>
      <c r="L22" s="45">
        <f t="shared" si="9"/>
        <v>1.1457355343238622</v>
      </c>
      <c r="Q22" s="2">
        <f t="shared" si="4"/>
        <v>0.9061077038315849</v>
      </c>
      <c r="R22" s="2">
        <f t="shared" si="1"/>
        <v>9</v>
      </c>
      <c r="S22" s="2">
        <f t="shared" si="3"/>
        <v>1</v>
      </c>
    </row>
    <row r="23" spans="5:19" ht="12.75">
      <c r="E23" s="14">
        <f ca="1">(RAND()-0.5)*2*SQRT(3)</f>
        <v>-0.38166214978310975</v>
      </c>
      <c r="F23" s="26">
        <f ca="1">(RAND()-0.5)*2*SQRT(3)</f>
        <v>0.23578525367352715</v>
      </c>
      <c r="G23" s="25">
        <f ca="1">(RAND()-0.5)*2*SQRT(3)</f>
        <v>0.35837015065181393</v>
      </c>
      <c r="H23" s="14">
        <f>$B$12*(SQRT(ABS($D$6))*$E23+SQRT(1-ABS($D$6))*F23)+$B$8</f>
        <v>0.4702230032725442</v>
      </c>
      <c r="I23" s="25">
        <f>IF($D$6&gt;=0,$C$12*(SQRT(ABS($D$6))*$E23+SQRT(1-ABS($D$6))*G23)+$C$8,-$C$12*(SQRT(ABS($D$6))*$E23+SQRT(1-ABS($D$6))*G23)+$C$8)</f>
        <v>4.9524554058658135</v>
      </c>
      <c r="J23" s="15">
        <f>H23^2</f>
        <v>0.2211096728066511</v>
      </c>
      <c r="K23" s="15">
        <f>I23^2</f>
        <v>24.52681454708952</v>
      </c>
      <c r="L23" s="47">
        <f>H23*I23</f>
        <v>2.3287584545195696</v>
      </c>
      <c r="Q23" s="2">
        <f t="shared" si="4"/>
        <v>1.008144560809866</v>
      </c>
      <c r="R23" s="2">
        <f t="shared" si="1"/>
        <v>10</v>
      </c>
      <c r="S23" s="2">
        <f t="shared" si="3"/>
        <v>0</v>
      </c>
    </row>
    <row r="24" spans="17:19" ht="12.75">
      <c r="Q24" s="54">
        <f t="shared" si="4"/>
        <v>1.110181417788147</v>
      </c>
      <c r="R24" s="54">
        <f t="shared" si="1"/>
        <v>10</v>
      </c>
      <c r="S24" s="54">
        <f t="shared" si="3"/>
        <v>-10</v>
      </c>
    </row>
  </sheetData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S113"/>
  <sheetViews>
    <sheetView workbookViewId="0" topLeftCell="D1">
      <selection activeCell="M1" sqref="M1"/>
    </sheetView>
  </sheetViews>
  <sheetFormatPr defaultColWidth="11.421875" defaultRowHeight="12.75"/>
  <sheetData>
    <row r="2" spans="2:10" ht="12.75">
      <c r="B2" s="51" t="s">
        <v>56</v>
      </c>
      <c r="J2" t="s">
        <v>51</v>
      </c>
    </row>
    <row r="3" spans="2:19" ht="12.75">
      <c r="B3" s="52"/>
      <c r="J3" s="3" t="s">
        <v>18</v>
      </c>
      <c r="K3" s="4" t="s">
        <v>18</v>
      </c>
      <c r="L3" s="5" t="s">
        <v>34</v>
      </c>
      <c r="M3" s="19" t="s">
        <v>40</v>
      </c>
      <c r="N3" s="19"/>
      <c r="O3" s="20"/>
      <c r="Q3" s="53" t="s">
        <v>62</v>
      </c>
      <c r="R3" s="53"/>
      <c r="S3" s="2"/>
    </row>
    <row r="4" spans="2:19" ht="12.75">
      <c r="B4" t="s">
        <v>52</v>
      </c>
      <c r="E4" t="s">
        <v>54</v>
      </c>
      <c r="H4" t="s">
        <v>53</v>
      </c>
      <c r="J4" s="6">
        <f>VAR(H14:H113)*($H$6-1)/$H$6</f>
        <v>0.06624862140439759</v>
      </c>
      <c r="K4" s="7">
        <f>VAR(I14:I113)*($I$6-1)/$I$6</f>
        <v>8.325129217767651</v>
      </c>
      <c r="L4" s="8">
        <f>CORREL(H14:H113,I14:I113)</f>
        <v>0.4578374576327546</v>
      </c>
      <c r="M4" s="10" t="s">
        <v>39</v>
      </c>
      <c r="N4" s="10" t="s">
        <v>36</v>
      </c>
      <c r="O4" s="11" t="s">
        <v>37</v>
      </c>
      <c r="Q4" s="1" t="s">
        <v>59</v>
      </c>
      <c r="R4" s="1"/>
      <c r="S4" s="2"/>
    </row>
    <row r="5" spans="2:19" ht="12.75">
      <c r="B5" s="27" t="s">
        <v>42</v>
      </c>
      <c r="C5" s="28" t="s">
        <v>43</v>
      </c>
      <c r="D5" s="5" t="s">
        <v>44</v>
      </c>
      <c r="E5" s="3" t="s">
        <v>11</v>
      </c>
      <c r="F5" s="4" t="s">
        <v>11</v>
      </c>
      <c r="G5" s="5" t="s">
        <v>11</v>
      </c>
      <c r="H5" s="3" t="s">
        <v>11</v>
      </c>
      <c r="I5" s="5" t="s">
        <v>11</v>
      </c>
      <c r="J5" s="10" t="s">
        <v>15</v>
      </c>
      <c r="K5" s="10" t="s">
        <v>16</v>
      </c>
      <c r="L5" s="22" t="s">
        <v>33</v>
      </c>
      <c r="M5" s="10" t="s">
        <v>36</v>
      </c>
      <c r="N5" s="7">
        <v>1</v>
      </c>
      <c r="O5" s="8">
        <f>L4</f>
        <v>0.4578374576327546</v>
      </c>
      <c r="Q5" s="2">
        <v>10</v>
      </c>
      <c r="R5" s="2"/>
      <c r="S5" s="2"/>
    </row>
    <row r="6" spans="2:19" ht="12.75">
      <c r="B6" s="29">
        <v>1</v>
      </c>
      <c r="C6" s="30">
        <v>10</v>
      </c>
      <c r="D6" s="31">
        <v>0.5</v>
      </c>
      <c r="E6" s="6">
        <f>COUNT(E14:E113)</f>
        <v>100</v>
      </c>
      <c r="F6" s="7">
        <f>COUNT(F14:F113)</f>
        <v>100</v>
      </c>
      <c r="G6" s="8">
        <f>COUNT(G14:G113)</f>
        <v>100</v>
      </c>
      <c r="H6" s="6">
        <f>COUNT(H14:H113)</f>
        <v>100</v>
      </c>
      <c r="I6" s="8">
        <f>COUNT(I14:I113)</f>
        <v>100</v>
      </c>
      <c r="J6" s="49">
        <f>SQRT(J8)</f>
        <v>0.2573880754899061</v>
      </c>
      <c r="K6" s="49">
        <f>SQRT(K8)</f>
        <v>2.8853300015366794</v>
      </c>
      <c r="L6" s="8">
        <f>L8/SQRT(J8*K8)</f>
        <v>0.45783745763275197</v>
      </c>
      <c r="M6" s="43" t="s">
        <v>37</v>
      </c>
      <c r="N6" s="23">
        <f>L4</f>
        <v>0.4578374576327546</v>
      </c>
      <c r="O6" s="16">
        <v>1</v>
      </c>
      <c r="Q6" s="1" t="s">
        <v>60</v>
      </c>
      <c r="R6" s="2"/>
      <c r="S6" s="2"/>
    </row>
    <row r="7" spans="2:19" ht="12.75">
      <c r="B7" s="21" t="s">
        <v>25</v>
      </c>
      <c r="C7" s="17" t="s">
        <v>26</v>
      </c>
      <c r="D7" s="22" t="s">
        <v>45</v>
      </c>
      <c r="E7" s="9" t="s">
        <v>3</v>
      </c>
      <c r="F7" s="10" t="s">
        <v>3</v>
      </c>
      <c r="G7" s="11" t="s">
        <v>3</v>
      </c>
      <c r="H7" s="9" t="s">
        <v>3</v>
      </c>
      <c r="I7" s="11" t="s">
        <v>3</v>
      </c>
      <c r="J7" s="10" t="s">
        <v>19</v>
      </c>
      <c r="K7" s="10" t="s">
        <v>24</v>
      </c>
      <c r="L7" s="22" t="s">
        <v>32</v>
      </c>
      <c r="M7" s="19" t="s">
        <v>35</v>
      </c>
      <c r="N7" s="19"/>
      <c r="O7" s="20"/>
      <c r="Q7" s="2">
        <f>MIN(H14:H113)</f>
        <v>-0.12856910848626457</v>
      </c>
      <c r="R7" s="2"/>
      <c r="S7" s="2"/>
    </row>
    <row r="8" spans="2:19" ht="12.75">
      <c r="B8" s="6">
        <f>B6/2</f>
        <v>0.5</v>
      </c>
      <c r="C8" s="7">
        <f>C6/2</f>
        <v>5</v>
      </c>
      <c r="D8" s="8">
        <f>D10+B8*C8</f>
        <v>2.9166666666666665</v>
      </c>
      <c r="E8" s="6">
        <f>AVERAGE(E14:E113)</f>
        <v>0.05608893513223758</v>
      </c>
      <c r="F8" s="7">
        <f>AVERAGE(F14:F113)</f>
        <v>-0.10610183007270907</v>
      </c>
      <c r="G8" s="8">
        <f>AVERAGE(G14:G113)</f>
        <v>-0.053904545558609636</v>
      </c>
      <c r="H8" s="6">
        <f>AVERAGE(H14:H113)</f>
        <v>0.48979116056970207</v>
      </c>
      <c r="I8" s="8">
        <f>AVERAGE(I14:I113)</f>
        <v>5.004458866545704</v>
      </c>
      <c r="J8" s="49">
        <f>J10-H10^2</f>
        <v>0.0662486214043976</v>
      </c>
      <c r="K8" s="49">
        <f>K10-I10^2</f>
        <v>8.325129217767653</v>
      </c>
      <c r="L8" s="50">
        <f>L10-H10*I10</f>
        <v>0.3400127755882991</v>
      </c>
      <c r="M8" s="10" t="s">
        <v>38</v>
      </c>
      <c r="N8" s="10" t="s">
        <v>36</v>
      </c>
      <c r="O8" s="11" t="s">
        <v>37</v>
      </c>
      <c r="Q8" s="1" t="s">
        <v>61</v>
      </c>
      <c r="R8" s="2"/>
      <c r="S8" s="2"/>
    </row>
    <row r="9" spans="2:19" ht="12.75">
      <c r="B9" s="21" t="s">
        <v>28</v>
      </c>
      <c r="C9" s="17" t="s">
        <v>29</v>
      </c>
      <c r="D9" s="22" t="s">
        <v>32</v>
      </c>
      <c r="E9" s="9" t="s">
        <v>27</v>
      </c>
      <c r="F9" s="10" t="s">
        <v>27</v>
      </c>
      <c r="G9" s="11" t="s">
        <v>27</v>
      </c>
      <c r="H9" s="9" t="s">
        <v>27</v>
      </c>
      <c r="I9" s="11" t="s">
        <v>27</v>
      </c>
      <c r="J9" s="10" t="s">
        <v>27</v>
      </c>
      <c r="K9" s="10" t="s">
        <v>27</v>
      </c>
      <c r="L9" s="11" t="s">
        <v>27</v>
      </c>
      <c r="M9" s="10" t="s">
        <v>36</v>
      </c>
      <c r="N9" s="7">
        <f>J8</f>
        <v>0.0662486214043976</v>
      </c>
      <c r="O9" s="8">
        <f>L8</f>
        <v>0.3400127755882991</v>
      </c>
      <c r="Q9" s="2">
        <f>MAX(H14:H113)</f>
        <v>1.0572269142749535</v>
      </c>
      <c r="R9" s="2"/>
      <c r="S9" s="2"/>
    </row>
    <row r="10" spans="2:19" ht="12.75">
      <c r="B10" s="6">
        <f>B6^2/12</f>
        <v>0.08333333333333333</v>
      </c>
      <c r="C10" s="7">
        <f>C6^2/12</f>
        <v>8.333333333333334</v>
      </c>
      <c r="D10" s="8">
        <f>D6*B12*C12</f>
        <v>0.4166666666666667</v>
      </c>
      <c r="E10" s="6">
        <f aca="true" t="shared" si="0" ref="E10:L10">E12/COUNT(E14:E113)</f>
        <v>0.05608893513223758</v>
      </c>
      <c r="F10" s="7">
        <f t="shared" si="0"/>
        <v>-0.10610183007270907</v>
      </c>
      <c r="G10" s="8">
        <f t="shared" si="0"/>
        <v>-0.053904545558609636</v>
      </c>
      <c r="H10" s="6">
        <f t="shared" si="0"/>
        <v>0.48979116056970207</v>
      </c>
      <c r="I10" s="8">
        <f t="shared" si="0"/>
        <v>5.004458866545704</v>
      </c>
      <c r="J10" s="7">
        <f t="shared" si="0"/>
        <v>0.30614400237661327</v>
      </c>
      <c r="K10" s="7">
        <f t="shared" si="0"/>
        <v>33.369737764715566</v>
      </c>
      <c r="L10" s="8">
        <f t="shared" si="0"/>
        <v>2.7911524918570554</v>
      </c>
      <c r="M10" s="43" t="s">
        <v>37</v>
      </c>
      <c r="N10" s="23">
        <f>L8</f>
        <v>0.3400127755882991</v>
      </c>
      <c r="O10" s="16">
        <f>K8</f>
        <v>8.325129217767653</v>
      </c>
      <c r="Q10" s="1" t="s">
        <v>58</v>
      </c>
      <c r="R10" s="1" t="s">
        <v>57</v>
      </c>
      <c r="S10" s="1" t="s">
        <v>63</v>
      </c>
    </row>
    <row r="11" spans="2:19" ht="12.75">
      <c r="B11" s="21" t="s">
        <v>30</v>
      </c>
      <c r="C11" s="17" t="s">
        <v>31</v>
      </c>
      <c r="D11" s="8"/>
      <c r="E11" s="9" t="s">
        <v>46</v>
      </c>
      <c r="F11" s="10" t="s">
        <v>23</v>
      </c>
      <c r="G11" s="11" t="s">
        <v>23</v>
      </c>
      <c r="H11" s="9" t="s">
        <v>23</v>
      </c>
      <c r="I11" s="11" t="s">
        <v>23</v>
      </c>
      <c r="J11" s="10" t="s">
        <v>23</v>
      </c>
      <c r="K11" s="10" t="s">
        <v>23</v>
      </c>
      <c r="L11" s="11" t="s">
        <v>23</v>
      </c>
      <c r="Q11" s="2">
        <f>$Q$7-($Q$9-$Q$7)/$Q$5</f>
        <v>-0.24714871076238637</v>
      </c>
      <c r="R11" s="2">
        <f aca="true" t="shared" si="1" ref="R11:R24">COUNTIF($H$14:$H$113,"&lt;"&amp;Q11)</f>
        <v>0</v>
      </c>
      <c r="S11" s="2">
        <f aca="true" t="shared" si="2" ref="S11:S24">R12-R11</f>
        <v>0</v>
      </c>
    </row>
    <row r="12" spans="2:19" ht="12.75">
      <c r="B12" s="32">
        <f>SQRT(B10)</f>
        <v>0.28867513459481287</v>
      </c>
      <c r="C12" s="23">
        <f>SQRT(C10)</f>
        <v>2.886751345948129</v>
      </c>
      <c r="D12" s="16"/>
      <c r="E12" s="6">
        <f aca="true" t="shared" si="3" ref="E12:L12">SUM(E14:E113)</f>
        <v>5.608893513223758</v>
      </c>
      <c r="F12" s="7">
        <f t="shared" si="3"/>
        <v>-10.610183007270907</v>
      </c>
      <c r="G12" s="8">
        <f t="shared" si="3"/>
        <v>-5.390454555860964</v>
      </c>
      <c r="H12" s="6">
        <f t="shared" si="3"/>
        <v>48.979116056970206</v>
      </c>
      <c r="I12" s="8">
        <f t="shared" si="3"/>
        <v>500.4458866545704</v>
      </c>
      <c r="J12" s="7">
        <f t="shared" si="3"/>
        <v>30.614400237661325</v>
      </c>
      <c r="K12" s="7">
        <f t="shared" si="3"/>
        <v>3336.973776471557</v>
      </c>
      <c r="L12" s="8">
        <f t="shared" si="3"/>
        <v>279.1152491857055</v>
      </c>
      <c r="Q12" s="2">
        <f aca="true" t="shared" si="4" ref="Q12:Q24">Q11+($Q$9-$Q$7)/$Q$5</f>
        <v>-0.12856910848626457</v>
      </c>
      <c r="R12" s="2">
        <f t="shared" si="1"/>
        <v>0</v>
      </c>
      <c r="S12" s="2">
        <f t="shared" si="2"/>
        <v>4</v>
      </c>
    </row>
    <row r="13" spans="5:19" ht="12.75">
      <c r="E13" s="9" t="s">
        <v>47</v>
      </c>
      <c r="F13" s="10" t="s">
        <v>48</v>
      </c>
      <c r="G13" s="11" t="s">
        <v>49</v>
      </c>
      <c r="H13" s="9" t="s">
        <v>0</v>
      </c>
      <c r="I13" s="11" t="s">
        <v>20</v>
      </c>
      <c r="J13" s="10" t="s">
        <v>1</v>
      </c>
      <c r="K13" s="10" t="s">
        <v>21</v>
      </c>
      <c r="L13" s="11" t="s">
        <v>22</v>
      </c>
      <c r="Q13" s="2">
        <f t="shared" si="4"/>
        <v>-0.00998950621014276</v>
      </c>
      <c r="R13" s="2">
        <f t="shared" si="1"/>
        <v>4</v>
      </c>
      <c r="S13" s="2">
        <f t="shared" si="2"/>
        <v>8</v>
      </c>
    </row>
    <row r="14" spans="5:19" ht="12.75">
      <c r="E14" s="12">
        <f aca="true" ca="1" t="shared" si="5" ref="E14:G29">(RAND()-0.5)*2*SQRT(3)</f>
        <v>0.5402795827177728</v>
      </c>
      <c r="F14" s="18">
        <f ca="1" t="shared" si="5"/>
        <v>0.9486421870319072</v>
      </c>
      <c r="G14" s="24">
        <f ca="1" t="shared" si="5"/>
        <v>-0.9152695599009599</v>
      </c>
      <c r="H14" s="12">
        <f aca="true" t="shared" si="6" ref="H14:H22">$B$12*(SQRT(ABS($D$6))*$E14+SQRT(1-ABS($D$6))*F14)+$B$8</f>
        <v>0.8039248835673682</v>
      </c>
      <c r="I14" s="24">
        <f aca="true" t="shared" si="7" ref="I14:I22">IF($D$6&gt;=0,$C$12*(SQRT(ABS($D$6))*$E14+SQRT(1-ABS($D$6))*G14)+$C$8,-$C$12*(SQRT(ABS($D$6))*$E14+SQRT(1-ABS($D$6))*G14)+$C$8)</f>
        <v>4.234554914369404</v>
      </c>
      <c r="J14" s="13">
        <f aca="true" t="shared" si="8" ref="J14:J22">H14^2</f>
        <v>0.6462952184188065</v>
      </c>
      <c r="K14" s="13">
        <f aca="true" t="shared" si="9" ref="K14:K22">I14^2</f>
        <v>17.931455322810073</v>
      </c>
      <c r="L14" s="45">
        <f aca="true" t="shared" si="10" ref="L14:L22">H14*I14</f>
        <v>3.4042640664940502</v>
      </c>
      <c r="Q14" s="2">
        <f t="shared" si="4"/>
        <v>0.10859009606597905</v>
      </c>
      <c r="R14" s="2">
        <f t="shared" si="1"/>
        <v>12</v>
      </c>
      <c r="S14" s="2">
        <f t="shared" si="2"/>
        <v>4</v>
      </c>
    </row>
    <row r="15" spans="5:19" ht="12.75">
      <c r="E15" s="12">
        <f ca="1" t="shared" si="5"/>
        <v>0.9265897215843486</v>
      </c>
      <c r="F15" s="18">
        <f ca="1" t="shared" si="5"/>
        <v>-0.046980965394492626</v>
      </c>
      <c r="G15" s="24">
        <f ca="1" t="shared" si="5"/>
        <v>0.5117008591792577</v>
      </c>
      <c r="H15" s="12">
        <f t="shared" si="6"/>
        <v>0.6795493854957768</v>
      </c>
      <c r="I15" s="24">
        <f t="shared" si="7"/>
        <v>7.935898353935095</v>
      </c>
      <c r="J15" s="13">
        <f t="shared" si="8"/>
        <v>0.4617873673276879</v>
      </c>
      <c r="K15" s="13">
        <f t="shared" si="9"/>
        <v>62.97848268398975</v>
      </c>
      <c r="L15" s="45">
        <f t="shared" si="10"/>
        <v>5.392834849773541</v>
      </c>
      <c r="Q15" s="2">
        <f t="shared" si="4"/>
        <v>0.22716969834210088</v>
      </c>
      <c r="R15" s="2">
        <f t="shared" si="1"/>
        <v>16</v>
      </c>
      <c r="S15" s="2">
        <f t="shared" si="2"/>
        <v>7</v>
      </c>
    </row>
    <row r="16" spans="5:19" ht="12.75">
      <c r="E16" s="12">
        <f ca="1" t="shared" si="5"/>
        <v>-0.06872148356436668</v>
      </c>
      <c r="F16" s="18">
        <f ca="1" t="shared" si="5"/>
        <v>-0.044586294677232303</v>
      </c>
      <c r="G16" s="24">
        <f ca="1" t="shared" si="5"/>
        <v>-0.5650682395775544</v>
      </c>
      <c r="H16" s="12">
        <f t="shared" si="6"/>
        <v>0.4768711466183044</v>
      </c>
      <c r="I16" s="24">
        <f t="shared" si="7"/>
        <v>3.7062821450687284</v>
      </c>
      <c r="J16" s="13">
        <f t="shared" si="8"/>
        <v>0.22740609047705634</v>
      </c>
      <c r="K16" s="13">
        <f t="shared" si="9"/>
        <v>13.736527338855256</v>
      </c>
      <c r="L16" s="45">
        <f t="shared" si="10"/>
        <v>1.7674190162098733</v>
      </c>
      <c r="Q16" s="2">
        <f t="shared" si="4"/>
        <v>0.3457493006182227</v>
      </c>
      <c r="R16" s="2">
        <f t="shared" si="1"/>
        <v>23</v>
      </c>
      <c r="S16" s="2">
        <f t="shared" si="2"/>
        <v>16</v>
      </c>
    </row>
    <row r="17" spans="5:19" ht="12.75">
      <c r="E17" s="12">
        <f ca="1" t="shared" si="5"/>
        <v>-1.2667705682643164</v>
      </c>
      <c r="F17" s="18">
        <f ca="1" t="shared" si="5"/>
        <v>0.8522528373473084</v>
      </c>
      <c r="G17" s="24">
        <f ca="1" t="shared" si="5"/>
        <v>1.120205458051075</v>
      </c>
      <c r="H17" s="12">
        <f t="shared" si="6"/>
        <v>0.41538692249308595</v>
      </c>
      <c r="I17" s="24">
        <f t="shared" si="7"/>
        <v>4.700825221568983</v>
      </c>
      <c r="J17" s="13">
        <f t="shared" si="8"/>
        <v>0.172546295378277</v>
      </c>
      <c r="K17" s="13">
        <f t="shared" si="9"/>
        <v>22.097757763739075</v>
      </c>
      <c r="L17" s="45">
        <f t="shared" si="10"/>
        <v>1.9526613219654185</v>
      </c>
      <c r="Q17" s="2">
        <f t="shared" si="4"/>
        <v>0.4643289028943445</v>
      </c>
      <c r="R17" s="2">
        <f t="shared" si="1"/>
        <v>39</v>
      </c>
      <c r="S17" s="2">
        <f t="shared" si="2"/>
        <v>30</v>
      </c>
    </row>
    <row r="18" spans="5:19" ht="12.75">
      <c r="E18" s="12">
        <f ca="1" t="shared" si="5"/>
        <v>-0.0817168133611805</v>
      </c>
      <c r="F18" s="18">
        <f ca="1" t="shared" si="5"/>
        <v>-0.630265941179433</v>
      </c>
      <c r="G18" s="24">
        <f ca="1" t="shared" si="5"/>
        <v>-1.573576294041803</v>
      </c>
      <c r="H18" s="12">
        <f t="shared" si="6"/>
        <v>0.3546671288095211</v>
      </c>
      <c r="I18" s="24">
        <f t="shared" si="7"/>
        <v>1.6211470934305816</v>
      </c>
      <c r="J18" s="13">
        <f t="shared" si="8"/>
        <v>0.12578877225798946</v>
      </c>
      <c r="K18" s="13">
        <f t="shared" si="9"/>
        <v>2.628117898538423</v>
      </c>
      <c r="L18" s="45">
        <f t="shared" si="10"/>
        <v>0.5749675850049248</v>
      </c>
      <c r="Q18" s="2">
        <f t="shared" si="4"/>
        <v>0.5829085051704663</v>
      </c>
      <c r="R18" s="2">
        <f t="shared" si="1"/>
        <v>69</v>
      </c>
      <c r="S18" s="2">
        <f t="shared" si="2"/>
        <v>14</v>
      </c>
    </row>
    <row r="19" spans="5:19" ht="12.75">
      <c r="E19" s="12">
        <f ca="1" t="shared" si="5"/>
        <v>0.3343383983723668</v>
      </c>
      <c r="F19" s="18">
        <f ca="1" t="shared" si="5"/>
        <v>0.029325340206815625</v>
      </c>
      <c r="G19" s="24">
        <f ca="1" t="shared" si="5"/>
        <v>-0.9373500050159129</v>
      </c>
      <c r="H19" s="12">
        <f t="shared" si="6"/>
        <v>0.5742325497893241</v>
      </c>
      <c r="I19" s="24">
        <f t="shared" si="7"/>
        <v>3.7691077122895242</v>
      </c>
      <c r="J19" s="13">
        <f t="shared" si="8"/>
        <v>0.3297430212375486</v>
      </c>
      <c r="K19" s="13">
        <f t="shared" si="9"/>
        <v>14.20617294684037</v>
      </c>
      <c r="L19" s="45">
        <f t="shared" si="10"/>
        <v>2.16434433205862</v>
      </c>
      <c r="Q19" s="2">
        <f t="shared" si="4"/>
        <v>0.7014881074465882</v>
      </c>
      <c r="R19" s="2">
        <f t="shared" si="1"/>
        <v>83</v>
      </c>
      <c r="S19" s="2">
        <f t="shared" si="2"/>
        <v>9</v>
      </c>
    </row>
    <row r="20" spans="5:19" ht="12.75">
      <c r="E20" s="12">
        <f ca="1" t="shared" si="5"/>
        <v>-1.4102104021710724</v>
      </c>
      <c r="F20" s="18">
        <f ca="1" t="shared" si="5"/>
        <v>-1.6691367655638707</v>
      </c>
      <c r="G20" s="24">
        <f ca="1" t="shared" si="5"/>
        <v>0.14965110545395277</v>
      </c>
      <c r="H20" s="12">
        <f t="shared" si="6"/>
        <v>-0.12856910848626457</v>
      </c>
      <c r="I20" s="24">
        <f t="shared" si="7"/>
        <v>2.426894110434532</v>
      </c>
      <c r="J20" s="13">
        <f t="shared" si="8"/>
        <v>0.01653001565695287</v>
      </c>
      <c r="K20" s="13">
        <f t="shared" si="9"/>
        <v>5.889815023261819</v>
      </c>
      <c r="L20" s="45">
        <f t="shared" si="10"/>
        <v>-0.3120236121691339</v>
      </c>
      <c r="Q20" s="2">
        <f t="shared" si="4"/>
        <v>0.82006770972271</v>
      </c>
      <c r="R20" s="2">
        <f t="shared" si="1"/>
        <v>92</v>
      </c>
      <c r="S20" s="2">
        <f t="shared" si="2"/>
        <v>3</v>
      </c>
    </row>
    <row r="21" spans="5:19" ht="12.75">
      <c r="E21" s="12">
        <f ca="1" t="shared" si="5"/>
        <v>1.4350676353785172</v>
      </c>
      <c r="F21" s="18">
        <f ca="1" t="shared" si="5"/>
        <v>-1.06602370763376</v>
      </c>
      <c r="G21" s="24">
        <f ca="1" t="shared" si="5"/>
        <v>1.2855924834787527</v>
      </c>
      <c r="H21" s="12">
        <f t="shared" si="6"/>
        <v>0.5753307763039333</v>
      </c>
      <c r="I21" s="24">
        <f t="shared" si="7"/>
        <v>10.553524212283456</v>
      </c>
      <c r="J21" s="13">
        <f t="shared" si="8"/>
        <v>0.3310055021624865</v>
      </c>
      <c r="K21" s="13">
        <f t="shared" si="9"/>
        <v>111.37687329925315</v>
      </c>
      <c r="L21" s="45">
        <f t="shared" si="10"/>
        <v>6.071767277795397</v>
      </c>
      <c r="Q21" s="2">
        <f t="shared" si="4"/>
        <v>0.9386473119988319</v>
      </c>
      <c r="R21" s="2">
        <f t="shared" si="1"/>
        <v>95</v>
      </c>
      <c r="S21" s="2">
        <f t="shared" si="2"/>
        <v>4</v>
      </c>
    </row>
    <row r="22" spans="5:19" ht="12.75">
      <c r="E22" s="12">
        <f ca="1" t="shared" si="5"/>
        <v>1.1140320075165293</v>
      </c>
      <c r="F22" s="18">
        <f ca="1" t="shared" si="5"/>
        <v>1.6158112143219112</v>
      </c>
      <c r="G22" s="24">
        <f ca="1" t="shared" si="5"/>
        <v>-1.3428052305528853</v>
      </c>
      <c r="H22" s="12">
        <f t="shared" si="6"/>
        <v>1.0572269142749535</v>
      </c>
      <c r="I22" s="24">
        <f t="shared" si="7"/>
        <v>4.533018613957498</v>
      </c>
      <c r="J22" s="13">
        <f t="shared" si="8"/>
        <v>1.11772874826734</v>
      </c>
      <c r="K22" s="13">
        <f t="shared" si="9"/>
        <v>20.54825775448516</v>
      </c>
      <c r="L22" s="45">
        <f t="shared" si="10"/>
        <v>4.792429281585213</v>
      </c>
      <c r="Q22" s="2">
        <f t="shared" si="4"/>
        <v>1.0572269142749537</v>
      </c>
      <c r="R22" s="2">
        <f t="shared" si="1"/>
        <v>99</v>
      </c>
      <c r="S22" s="2">
        <f t="shared" si="2"/>
        <v>1</v>
      </c>
    </row>
    <row r="23" spans="5:19" ht="12.75">
      <c r="E23" s="12">
        <f ca="1" t="shared" si="5"/>
        <v>0.10641872816870176</v>
      </c>
      <c r="F23" s="18">
        <f ca="1" t="shared" si="5"/>
        <v>0.08492404440257159</v>
      </c>
      <c r="G23" s="24">
        <f ca="1" t="shared" si="5"/>
        <v>-0.08158228755223501</v>
      </c>
      <c r="H23" s="12">
        <f aca="true" t="shared" si="11" ref="H23:H86">$B$12*(SQRT(ABS($D$6))*$E23+SQRT(1-ABS($D$6))*F23)+$B$8</f>
        <v>0.539057679897419</v>
      </c>
      <c r="I23" s="24">
        <f aca="true" t="shared" si="12" ref="I23:I86">IF($D$6&gt;=0,$C$12*(SQRT(ABS($D$6))*$E23+SQRT(1-ABS($D$6))*G23)+$C$8,-$C$12*(SQRT(ABS($D$6))*$E23+SQRT(1-ABS($D$6))*G23)+$C$8)</f>
        <v>5.050697172114399</v>
      </c>
      <c r="J23" s="13">
        <f aca="true" t="shared" si="13" ref="J23:J86">H23^2</f>
        <v>0.2905831822563883</v>
      </c>
      <c r="K23" s="13">
        <f aca="true" t="shared" si="14" ref="K23:K86">I23^2</f>
        <v>25.509541924404385</v>
      </c>
      <c r="L23" s="45">
        <f aca="true" t="shared" si="15" ref="L23:L86">H23*I23</f>
        <v>2.722617099464443</v>
      </c>
      <c r="Q23" s="2">
        <f t="shared" si="4"/>
        <v>1.1758065165510756</v>
      </c>
      <c r="R23" s="2">
        <f t="shared" si="1"/>
        <v>100</v>
      </c>
      <c r="S23" s="2">
        <f t="shared" si="2"/>
        <v>0</v>
      </c>
    </row>
    <row r="24" spans="5:19" ht="12.75">
      <c r="E24" s="12">
        <f ca="1" t="shared" si="5"/>
        <v>0.7159706415551309</v>
      </c>
      <c r="F24" s="18">
        <f ca="1" t="shared" si="5"/>
        <v>-0.6364387470894245</v>
      </c>
      <c r="G24" s="24">
        <f ca="1" t="shared" si="5"/>
        <v>-1.6972035179172604</v>
      </c>
      <c r="H24" s="12">
        <f t="shared" si="11"/>
        <v>0.5162343799764885</v>
      </c>
      <c r="I24" s="24">
        <f t="shared" si="12"/>
        <v>2.9970667783911074</v>
      </c>
      <c r="J24" s="13">
        <f t="shared" si="13"/>
        <v>0.2664979350697095</v>
      </c>
      <c r="K24" s="13">
        <f t="shared" si="14"/>
        <v>8.982409274135652</v>
      </c>
      <c r="L24" s="45">
        <f t="shared" si="15"/>
        <v>1.5471889100908651</v>
      </c>
      <c r="Q24" s="54">
        <f t="shared" si="4"/>
        <v>1.2943861188271975</v>
      </c>
      <c r="R24" s="54">
        <f t="shared" si="1"/>
        <v>100</v>
      </c>
      <c r="S24" s="54">
        <f t="shared" si="2"/>
        <v>-100</v>
      </c>
    </row>
    <row r="25" spans="5:12" ht="12.75">
      <c r="E25" s="12">
        <f ca="1" t="shared" si="5"/>
        <v>-1.33135813574508</v>
      </c>
      <c r="F25" s="18">
        <f ca="1" t="shared" si="5"/>
        <v>1.5586796892868966</v>
      </c>
      <c r="G25" s="24">
        <f ca="1" t="shared" si="5"/>
        <v>-0.31896039031916423</v>
      </c>
      <c r="H25" s="12">
        <f t="shared" si="11"/>
        <v>0.546401817809518</v>
      </c>
      <c r="I25" s="24">
        <f t="shared" si="12"/>
        <v>1.6313014150671497</v>
      </c>
      <c r="J25" s="13">
        <f t="shared" si="13"/>
        <v>0.2985549465055457</v>
      </c>
      <c r="K25" s="13">
        <f t="shared" si="14"/>
        <v>2.661144306800085</v>
      </c>
      <c r="L25" s="45">
        <f t="shared" si="15"/>
        <v>0.8913460585879296</v>
      </c>
    </row>
    <row r="26" spans="5:12" ht="12.75">
      <c r="E26" s="12">
        <f ca="1" t="shared" si="5"/>
        <v>-0.5110890495768611</v>
      </c>
      <c r="F26" s="18">
        <f ca="1" t="shared" si="5"/>
        <v>-1.502725351068396</v>
      </c>
      <c r="G26" s="24">
        <f ca="1" t="shared" si="5"/>
        <v>-1.466300795210069</v>
      </c>
      <c r="H26" s="12">
        <f t="shared" si="11"/>
        <v>0.08893185681253252</v>
      </c>
      <c r="I26" s="24">
        <f t="shared" si="12"/>
        <v>0.9636698814256608</v>
      </c>
      <c r="J26" s="13">
        <f t="shared" si="13"/>
        <v>0.007908875156124786</v>
      </c>
      <c r="K26" s="13">
        <f t="shared" si="14"/>
        <v>0.9286596403669471</v>
      </c>
      <c r="L26" s="45">
        <f t="shared" si="15"/>
        <v>0.08570095190949706</v>
      </c>
    </row>
    <row r="27" spans="5:12" ht="12.75">
      <c r="E27" s="12">
        <f ca="1" t="shared" si="5"/>
        <v>1.226924523017889</v>
      </c>
      <c r="F27" s="18">
        <f ca="1" t="shared" si="5"/>
        <v>1.2399657186001436</v>
      </c>
      <c r="G27" s="24">
        <f ca="1" t="shared" si="5"/>
        <v>1.441318110572829</v>
      </c>
      <c r="H27" s="12">
        <f t="shared" si="11"/>
        <v>1.003551861951274</v>
      </c>
      <c r="I27" s="24">
        <f t="shared" si="12"/>
        <v>10.446527468531032</v>
      </c>
      <c r="J27" s="13">
        <f t="shared" si="13"/>
        <v>1.0071163396258689</v>
      </c>
      <c r="K27" s="13">
        <f t="shared" si="14"/>
        <v>109.12993615077337</v>
      </c>
      <c r="L27" s="45">
        <f t="shared" si="15"/>
        <v>10.483632091969445</v>
      </c>
    </row>
    <row r="28" spans="5:12" ht="12.75">
      <c r="E28" s="12">
        <f ca="1" t="shared" si="5"/>
        <v>1.5185740329249136</v>
      </c>
      <c r="F28" s="18">
        <f ca="1" t="shared" si="5"/>
        <v>-1.1094998960127844</v>
      </c>
      <c r="G28" s="24">
        <f ca="1" t="shared" si="5"/>
        <v>0.24529160722571522</v>
      </c>
      <c r="H28" s="12">
        <f t="shared" si="11"/>
        <v>0.5835019085336784</v>
      </c>
      <c r="I28" s="24">
        <f t="shared" si="12"/>
        <v>8.600475660997208</v>
      </c>
      <c r="J28" s="13">
        <f t="shared" si="13"/>
        <v>0.34047447726244523</v>
      </c>
      <c r="K28" s="13">
        <f t="shared" si="14"/>
        <v>73.96818159540537</v>
      </c>
      <c r="L28" s="45">
        <f t="shared" si="15"/>
        <v>5.018393962489321</v>
      </c>
    </row>
    <row r="29" spans="5:12" ht="12.75">
      <c r="E29" s="12">
        <f ca="1" t="shared" si="5"/>
        <v>-1.4438600101822001</v>
      </c>
      <c r="F29" s="18">
        <f ca="1" t="shared" si="5"/>
        <v>1.6803943214734447</v>
      </c>
      <c r="G29" s="24">
        <f ca="1" t="shared" si="5"/>
        <v>-0.6126448558452351</v>
      </c>
      <c r="H29" s="12">
        <f t="shared" si="11"/>
        <v>0.5482823641103489</v>
      </c>
      <c r="I29" s="24">
        <f t="shared" si="12"/>
        <v>0.8021770205684184</v>
      </c>
      <c r="J29" s="13">
        <f t="shared" si="13"/>
        <v>0.30061355079443325</v>
      </c>
      <c r="K29" s="13">
        <f t="shared" si="14"/>
        <v>0.6434879723280248</v>
      </c>
      <c r="L29" s="45">
        <f t="shared" si="15"/>
        <v>0.43981951327224844</v>
      </c>
    </row>
    <row r="30" spans="5:12" ht="12.75">
      <c r="E30" s="12">
        <f aca="true" ca="1" t="shared" si="16" ref="E30:G93">(RAND()-0.5)*2*SQRT(3)</f>
        <v>-0.40296939899713885</v>
      </c>
      <c r="F30" s="18">
        <f ca="1" t="shared" si="16"/>
        <v>0.051404824932944314</v>
      </c>
      <c r="G30" s="24">
        <f ca="1" t="shared" si="16"/>
        <v>-1.1365685639245968</v>
      </c>
      <c r="H30" s="12">
        <f t="shared" si="11"/>
        <v>0.4282371818253182</v>
      </c>
      <c r="I30" s="24">
        <f t="shared" si="12"/>
        <v>1.857431292664916</v>
      </c>
      <c r="J30" s="13">
        <f t="shared" si="13"/>
        <v>0.18338708389769065</v>
      </c>
      <c r="K30" s="13">
        <f t="shared" si="14"/>
        <v>3.4500510069708605</v>
      </c>
      <c r="L30" s="45">
        <f t="shared" si="15"/>
        <v>0.7954211422049815</v>
      </c>
    </row>
    <row r="31" spans="5:12" ht="12.75">
      <c r="E31" s="12">
        <f ca="1" t="shared" si="16"/>
        <v>-0.35283066281009795</v>
      </c>
      <c r="F31" s="18">
        <f ca="1" t="shared" si="16"/>
        <v>0.15286601227721475</v>
      </c>
      <c r="G31" s="24">
        <f ca="1" t="shared" si="16"/>
        <v>0.41191103440944504</v>
      </c>
      <c r="H31" s="12">
        <f t="shared" si="11"/>
        <v>0.4591823866333733</v>
      </c>
      <c r="I31" s="24">
        <f t="shared" si="12"/>
        <v>5.120597303527016</v>
      </c>
      <c r="J31" s="13">
        <f t="shared" si="13"/>
        <v>0.2108484641943207</v>
      </c>
      <c r="K31" s="13">
        <f t="shared" si="14"/>
        <v>26.220516744888148</v>
      </c>
      <c r="L31" s="45">
        <f t="shared" si="15"/>
        <v>2.351288090821951</v>
      </c>
    </row>
    <row r="32" spans="5:12" ht="12.75">
      <c r="E32" s="12">
        <f ca="1" t="shared" si="16"/>
        <v>0.2882416699586454</v>
      </c>
      <c r="F32" s="18">
        <f ca="1" t="shared" si="16"/>
        <v>-0.13432492331678214</v>
      </c>
      <c r="G32" s="24">
        <f ca="1" t="shared" si="16"/>
        <v>-1.6065866181174502</v>
      </c>
      <c r="H32" s="12">
        <f t="shared" si="11"/>
        <v>0.5314181243451501</v>
      </c>
      <c r="I32" s="24">
        <f t="shared" si="12"/>
        <v>2.3089396433624882</v>
      </c>
      <c r="J32" s="13">
        <f t="shared" si="13"/>
        <v>0.28240522288251746</v>
      </c>
      <c r="K32" s="13">
        <f t="shared" si="14"/>
        <v>5.331202276690894</v>
      </c>
      <c r="L32" s="45">
        <f t="shared" si="15"/>
        <v>1.2270123745018533</v>
      </c>
    </row>
    <row r="33" spans="5:12" ht="12.75">
      <c r="E33" s="12">
        <f ca="1" t="shared" si="16"/>
        <v>-0.27999033140827856</v>
      </c>
      <c r="F33" s="18">
        <f ca="1" t="shared" si="16"/>
        <v>0.6225869002070175</v>
      </c>
      <c r="G33" s="24">
        <f ca="1" t="shared" si="16"/>
        <v>1.4021748456209477</v>
      </c>
      <c r="H33" s="12">
        <f t="shared" si="11"/>
        <v>0.5699322317654352</v>
      </c>
      <c r="I33" s="24">
        <f t="shared" si="12"/>
        <v>7.290649547561714</v>
      </c>
      <c r="J33" s="13">
        <f t="shared" si="13"/>
        <v>0.32482274880512974</v>
      </c>
      <c r="K33" s="13">
        <f t="shared" si="14"/>
        <v>53.15357082536183</v>
      </c>
      <c r="L33" s="45">
        <f t="shared" si="15"/>
        <v>4.155176167661508</v>
      </c>
    </row>
    <row r="34" spans="5:12" ht="12.75">
      <c r="E34" s="12">
        <f ca="1" t="shared" si="16"/>
        <v>0.33145413339237007</v>
      </c>
      <c r="F34" s="18">
        <f ca="1" t="shared" si="16"/>
        <v>-0.22016401438623065</v>
      </c>
      <c r="G34" s="24">
        <f ca="1" t="shared" si="16"/>
        <v>1.1547082936386144</v>
      </c>
      <c r="H34" s="12">
        <f t="shared" si="11"/>
        <v>0.5227170004148881</v>
      </c>
      <c r="I34" s="24">
        <f t="shared" si="12"/>
        <v>8.033616350935125</v>
      </c>
      <c r="J34" s="13">
        <f t="shared" si="13"/>
        <v>0.27323306252273816</v>
      </c>
      <c r="K34" s="13">
        <f t="shared" si="14"/>
        <v>64.5389916740122</v>
      </c>
      <c r="L34" s="45">
        <f t="shared" si="15"/>
        <v>4.199307841444807</v>
      </c>
    </row>
    <row r="35" spans="5:12" ht="12.75">
      <c r="E35" s="12">
        <f ca="1" t="shared" si="16"/>
        <v>-0.387022686636768</v>
      </c>
      <c r="F35" s="18">
        <f ca="1" t="shared" si="16"/>
        <v>-0.2373295593408119</v>
      </c>
      <c r="G35" s="24">
        <f ca="1" t="shared" si="16"/>
        <v>0.7996708621760654</v>
      </c>
      <c r="H35" s="12">
        <f t="shared" si="11"/>
        <v>0.37255463146618983</v>
      </c>
      <c r="I35" s="24">
        <f t="shared" si="12"/>
        <v>5.842314561134751</v>
      </c>
      <c r="J35" s="13">
        <f t="shared" si="13"/>
        <v>0.13879695342690854</v>
      </c>
      <c r="K35" s="13">
        <f t="shared" si="14"/>
        <v>34.13263943124714</v>
      </c>
      <c r="L35" s="45">
        <f t="shared" si="15"/>
        <v>2.176581348233112</v>
      </c>
    </row>
    <row r="36" spans="5:12" ht="12.75">
      <c r="E36" s="12">
        <f ca="1" t="shared" si="16"/>
        <v>-0.01969129047040605</v>
      </c>
      <c r="F36" s="18">
        <f ca="1" t="shared" si="16"/>
        <v>-1.4141665327943478</v>
      </c>
      <c r="G36" s="24">
        <f ca="1" t="shared" si="16"/>
        <v>0.9216963590492289</v>
      </c>
      <c r="H36" s="12">
        <f t="shared" si="11"/>
        <v>0.20731499744196424</v>
      </c>
      <c r="I36" s="24">
        <f t="shared" si="12"/>
        <v>6.84121013618522</v>
      </c>
      <c r="J36" s="13">
        <f t="shared" si="13"/>
        <v>0.04297950816436164</v>
      </c>
      <c r="K36" s="13">
        <f t="shared" si="14"/>
        <v>46.802156127443396</v>
      </c>
      <c r="L36" s="45">
        <f t="shared" si="15"/>
        <v>1.4182854618831786</v>
      </c>
    </row>
    <row r="37" spans="5:12" ht="12.75">
      <c r="E37" s="12">
        <f ca="1" t="shared" si="16"/>
        <v>0.46468918854074487</v>
      </c>
      <c r="F37" s="18">
        <f ca="1" t="shared" si="16"/>
        <v>0.186035687746879</v>
      </c>
      <c r="G37" s="24">
        <f ca="1" t="shared" si="16"/>
        <v>0.647386531309978</v>
      </c>
      <c r="H37" s="12">
        <f t="shared" si="11"/>
        <v>0.6328286591533656</v>
      </c>
      <c r="I37" s="24">
        <f t="shared" si="12"/>
        <v>7.2700150574771385</v>
      </c>
      <c r="J37" s="13">
        <f t="shared" si="13"/>
        <v>0.4004721118458466</v>
      </c>
      <c r="K37" s="13">
        <f t="shared" si="14"/>
        <v>52.85311893594432</v>
      </c>
      <c r="L37" s="45">
        <f t="shared" si="15"/>
        <v>4.600673880848036</v>
      </c>
    </row>
    <row r="38" spans="5:12" ht="12.75">
      <c r="E38" s="12">
        <f ca="1" t="shared" si="16"/>
        <v>-1.4521181384377497</v>
      </c>
      <c r="F38" s="18">
        <f ca="1" t="shared" si="16"/>
        <v>-1.0337005483331156</v>
      </c>
      <c r="G38" s="24">
        <f ca="1" t="shared" si="16"/>
        <v>-0.06190373549634602</v>
      </c>
      <c r="H38" s="12">
        <f t="shared" si="11"/>
        <v>-0.007415614638665358</v>
      </c>
      <c r="I38" s="24">
        <f t="shared" si="12"/>
        <v>1.9095157912075549</v>
      </c>
      <c r="J38" s="13">
        <f t="shared" si="13"/>
        <v>5.499134046918794E-05</v>
      </c>
      <c r="K38" s="13">
        <f t="shared" si="14"/>
        <v>3.6462505568710144</v>
      </c>
      <c r="L38" s="45">
        <f t="shared" si="15"/>
        <v>-0.014160233254041407</v>
      </c>
    </row>
    <row r="39" spans="5:12" ht="12.75">
      <c r="E39" s="12">
        <f ca="1" t="shared" si="16"/>
        <v>0.2208942318385361</v>
      </c>
      <c r="F39" s="18">
        <f ca="1" t="shared" si="16"/>
        <v>0.646218841093707</v>
      </c>
      <c r="G39" s="24">
        <f ca="1" t="shared" si="16"/>
        <v>-1.4963671938874674</v>
      </c>
      <c r="H39" s="12">
        <f t="shared" si="11"/>
        <v>0.6769987148317276</v>
      </c>
      <c r="I39" s="24">
        <f t="shared" si="12"/>
        <v>2.3964517185532204</v>
      </c>
      <c r="J39" s="13">
        <f t="shared" si="13"/>
        <v>0.4583272598838108</v>
      </c>
      <c r="K39" s="13">
        <f t="shared" si="14"/>
        <v>5.742980839356683</v>
      </c>
      <c r="L39" s="45">
        <f t="shared" si="15"/>
        <v>1.6223947336168152</v>
      </c>
    </row>
    <row r="40" spans="5:12" ht="12.75">
      <c r="E40" s="12">
        <f ca="1" t="shared" si="16"/>
        <v>0.32488365341165915</v>
      </c>
      <c r="F40" s="18">
        <f ca="1" t="shared" si="16"/>
        <v>-1.2542284821646414</v>
      </c>
      <c r="G40" s="24">
        <f ca="1" t="shared" si="16"/>
        <v>1.042564172980937</v>
      </c>
      <c r="H40" s="12">
        <f t="shared" si="11"/>
        <v>0.31029828120508174</v>
      </c>
      <c r="I40" s="24">
        <f t="shared" si="12"/>
        <v>7.791291187116514</v>
      </c>
      <c r="J40" s="13">
        <f t="shared" si="13"/>
        <v>0.09628502331882799</v>
      </c>
      <c r="K40" s="13">
        <f t="shared" si="14"/>
        <v>60.70421836243945</v>
      </c>
      <c r="L40" s="45">
        <f t="shared" si="15"/>
        <v>2.417624263730555</v>
      </c>
    </row>
    <row r="41" spans="5:12" ht="12.75">
      <c r="E41" s="12">
        <f ca="1" t="shared" si="16"/>
        <v>-0.8820121651246584</v>
      </c>
      <c r="F41" s="18">
        <f ca="1" t="shared" si="16"/>
        <v>-0.39412293129805537</v>
      </c>
      <c r="G41" s="24">
        <f ca="1" t="shared" si="16"/>
        <v>1.0425086723263657</v>
      </c>
      <c r="H41" s="12">
        <f t="shared" si="11"/>
        <v>0.23951001424224505</v>
      </c>
      <c r="I41" s="24">
        <f t="shared" si="12"/>
        <v>5.327612123452591</v>
      </c>
      <c r="J41" s="13">
        <f t="shared" si="13"/>
        <v>0.057365046922320424</v>
      </c>
      <c r="K41" s="13">
        <f t="shared" si="14"/>
        <v>28.383450937959022</v>
      </c>
      <c r="L41" s="45">
        <f t="shared" si="15"/>
        <v>1.2760164555652873</v>
      </c>
    </row>
    <row r="42" spans="5:12" ht="12.75">
      <c r="E42" s="12">
        <f ca="1" t="shared" si="16"/>
        <v>-1.3886872207159058</v>
      </c>
      <c r="F42" s="18">
        <f ca="1" t="shared" si="16"/>
        <v>-1.365633766990536</v>
      </c>
      <c r="G42" s="24">
        <f ca="1" t="shared" si="16"/>
        <v>1.0387011799685657</v>
      </c>
      <c r="H42" s="12">
        <f t="shared" si="11"/>
        <v>-0.06222341730994674</v>
      </c>
      <c r="I42" s="24">
        <f t="shared" si="12"/>
        <v>4.285593985893413</v>
      </c>
      <c r="J42" s="13">
        <f t="shared" si="13"/>
        <v>0.0038717536617277793</v>
      </c>
      <c r="K42" s="13">
        <f t="shared" si="14"/>
        <v>18.366315811925787</v>
      </c>
      <c r="L42" s="45">
        <f t="shared" si="15"/>
        <v>-0.2666643030052438</v>
      </c>
    </row>
    <row r="43" spans="5:12" ht="12.75">
      <c r="E43" s="12">
        <f ca="1" t="shared" si="16"/>
        <v>0.27539283045450386</v>
      </c>
      <c r="F43" s="18">
        <f ca="1" t="shared" si="16"/>
        <v>0.7855768021634524</v>
      </c>
      <c r="G43" s="24">
        <f ca="1" t="shared" si="16"/>
        <v>1.7249484889198923</v>
      </c>
      <c r="H43" s="12">
        <f t="shared" si="11"/>
        <v>0.7165695193751768</v>
      </c>
      <c r="I43" s="24">
        <f t="shared" si="12"/>
        <v>9.083179619894128</v>
      </c>
      <c r="J43" s="13">
        <f t="shared" si="13"/>
        <v>0.5134718760975718</v>
      </c>
      <c r="K43" s="13">
        <f t="shared" si="14"/>
        <v>82.50415200726005</v>
      </c>
      <c r="L43" s="45">
        <f t="shared" si="15"/>
        <v>6.508729654625936</v>
      </c>
    </row>
    <row r="44" spans="5:12" ht="12.75">
      <c r="E44" s="12">
        <f ca="1" t="shared" si="16"/>
        <v>0.3257325808155581</v>
      </c>
      <c r="F44" s="18">
        <f ca="1" t="shared" si="16"/>
        <v>-1.504373799371722</v>
      </c>
      <c r="G44" s="24">
        <f ca="1" t="shared" si="16"/>
        <v>0.1449434032762399</v>
      </c>
      <c r="H44" s="12">
        <f t="shared" si="11"/>
        <v>0.25941086872710084</v>
      </c>
      <c r="I44" s="24">
        <f t="shared" si="12"/>
        <v>5.960763329339365</v>
      </c>
      <c r="J44" s="13">
        <f t="shared" si="13"/>
        <v>0.06729399881374915</v>
      </c>
      <c r="K44" s="13">
        <f t="shared" si="14"/>
        <v>35.53069946839691</v>
      </c>
      <c r="L44" s="45">
        <f t="shared" si="15"/>
        <v>1.5462867935405704</v>
      </c>
    </row>
    <row r="45" spans="5:12" ht="12.75">
      <c r="E45" s="12">
        <f ca="1" t="shared" si="16"/>
        <v>0.8718812592057493</v>
      </c>
      <c r="F45" s="18">
        <f ca="1" t="shared" si="16"/>
        <v>-0.6759957488091111</v>
      </c>
      <c r="G45" s="24">
        <f ca="1" t="shared" si="16"/>
        <v>1.536616937829678</v>
      </c>
      <c r="H45" s="12">
        <f t="shared" si="11"/>
        <v>0.5399849623730344</v>
      </c>
      <c r="I45" s="24">
        <f t="shared" si="12"/>
        <v>9.91632635762505</v>
      </c>
      <c r="J45" s="13">
        <f t="shared" si="13"/>
        <v>0.2915837595890074</v>
      </c>
      <c r="K45" s="13">
        <f t="shared" si="14"/>
        <v>98.33352843092928</v>
      </c>
      <c r="L45" s="45">
        <f t="shared" si="15"/>
        <v>5.3546671151008916</v>
      </c>
    </row>
    <row r="46" spans="5:12" ht="12.75">
      <c r="E46" s="12">
        <f ca="1" t="shared" si="16"/>
        <v>-0.9571196466425662</v>
      </c>
      <c r="F46" s="18">
        <f ca="1" t="shared" si="16"/>
        <v>-0.9903435567791243</v>
      </c>
      <c r="G46" s="24">
        <f ca="1" t="shared" si="16"/>
        <v>0.5009257432304938</v>
      </c>
      <c r="H46" s="12">
        <f t="shared" si="11"/>
        <v>0.10247573823090828</v>
      </c>
      <c r="I46" s="24">
        <f t="shared" si="12"/>
        <v>4.0687980940599235</v>
      </c>
      <c r="J46" s="13">
        <f t="shared" si="13"/>
        <v>0.010501276925969636</v>
      </c>
      <c r="K46" s="13">
        <f t="shared" si="14"/>
        <v>16.555117930225666</v>
      </c>
      <c r="L46" s="45">
        <f t="shared" si="15"/>
        <v>0.41695308840130324</v>
      </c>
    </row>
    <row r="47" spans="5:12" ht="12.75">
      <c r="E47" s="12">
        <f ca="1" t="shared" si="16"/>
        <v>1.5447724393752755</v>
      </c>
      <c r="F47" s="18">
        <f ca="1" t="shared" si="16"/>
        <v>-1.6434897152303112</v>
      </c>
      <c r="G47" s="24">
        <f ca="1" t="shared" si="16"/>
        <v>-1.2759837247728327</v>
      </c>
      <c r="H47" s="12">
        <f t="shared" si="11"/>
        <v>0.479849420446466</v>
      </c>
      <c r="I47" s="24">
        <f t="shared" si="12"/>
        <v>5.548662666162132</v>
      </c>
      <c r="J47" s="13">
        <f t="shared" si="13"/>
        <v>0.2302554663028093</v>
      </c>
      <c r="K47" s="13">
        <f t="shared" si="14"/>
        <v>30.787657382861457</v>
      </c>
      <c r="L47" s="45">
        <f t="shared" si="15"/>
        <v>2.6625225646108417</v>
      </c>
    </row>
    <row r="48" spans="5:12" ht="12.75">
      <c r="E48" s="12">
        <f ca="1" t="shared" si="16"/>
        <v>0.5540939047664768</v>
      </c>
      <c r="F48" s="18">
        <f ca="1" t="shared" si="16"/>
        <v>-1.293346607225299</v>
      </c>
      <c r="G48" s="24">
        <f ca="1" t="shared" si="16"/>
        <v>-0.050168788551496465</v>
      </c>
      <c r="H48" s="12">
        <f t="shared" si="11"/>
        <v>0.3491006740001975</v>
      </c>
      <c r="I48" s="24">
        <f t="shared" si="12"/>
        <v>6.0286328360828465</v>
      </c>
      <c r="J48" s="13">
        <f t="shared" si="13"/>
        <v>0.12187128058739218</v>
      </c>
      <c r="K48" s="13">
        <f t="shared" si="14"/>
        <v>36.34441387229631</v>
      </c>
      <c r="L48" s="45">
        <f t="shared" si="15"/>
        <v>2.104599786376244</v>
      </c>
    </row>
    <row r="49" spans="5:12" ht="12.75">
      <c r="E49" s="12">
        <f ca="1" t="shared" si="16"/>
        <v>0.9995329053479164</v>
      </c>
      <c r="F49" s="18">
        <f ca="1" t="shared" si="16"/>
        <v>-1.324458657437528</v>
      </c>
      <c r="G49" s="24">
        <f ca="1" t="shared" si="16"/>
        <v>-0.4458482770497784</v>
      </c>
      <c r="H49" s="12">
        <f t="shared" si="11"/>
        <v>0.43367480859086555</v>
      </c>
      <c r="I49" s="24">
        <f t="shared" si="12"/>
        <v>6.130204014794171</v>
      </c>
      <c r="J49" s="13">
        <f t="shared" si="13"/>
        <v>0.18807383960632387</v>
      </c>
      <c r="K49" s="13">
        <f t="shared" si="14"/>
        <v>37.57940126299857</v>
      </c>
      <c r="L49" s="45">
        <f t="shared" si="15"/>
        <v>2.6585150527388177</v>
      </c>
    </row>
    <row r="50" spans="5:12" ht="12.75">
      <c r="E50" s="12">
        <f ca="1" t="shared" si="16"/>
        <v>-0.2059742126795962</v>
      </c>
      <c r="F50" s="18">
        <f ca="1" t="shared" si="16"/>
        <v>0.3285504066618162</v>
      </c>
      <c r="G50" s="24">
        <f ca="1" t="shared" si="16"/>
        <v>0.3382151161845525</v>
      </c>
      <c r="H50" s="12">
        <f t="shared" si="11"/>
        <v>0.5250207608224041</v>
      </c>
      <c r="I50" s="24">
        <f t="shared" si="12"/>
        <v>5.269935613926475</v>
      </c>
      <c r="J50" s="13">
        <f t="shared" si="13"/>
        <v>0.27564679929453606</v>
      </c>
      <c r="K50" s="13">
        <f t="shared" si="14"/>
        <v>27.772221374930616</v>
      </c>
      <c r="L50" s="45">
        <f t="shared" si="15"/>
        <v>2.766825605508761</v>
      </c>
    </row>
    <row r="51" spans="5:12" ht="12.75">
      <c r="E51" s="12">
        <f ca="1" t="shared" si="16"/>
        <v>0.8792944562985161</v>
      </c>
      <c r="F51" s="18">
        <f ca="1" t="shared" si="16"/>
        <v>-0.8311204337923291</v>
      </c>
      <c r="G51" s="24">
        <f ca="1" t="shared" si="16"/>
        <v>-0.86331713178848</v>
      </c>
      <c r="H51" s="12">
        <f t="shared" si="11"/>
        <v>0.5098334811664592</v>
      </c>
      <c r="I51" s="24">
        <f t="shared" si="12"/>
        <v>5.032613577087043</v>
      </c>
      <c r="J51" s="13">
        <f t="shared" si="13"/>
        <v>0.2599301785183103</v>
      </c>
      <c r="K51" s="13">
        <f t="shared" si="14"/>
        <v>25.327199416280838</v>
      </c>
      <c r="L51" s="45">
        <f t="shared" si="15"/>
        <v>2.5657948993718738</v>
      </c>
    </row>
    <row r="52" spans="5:12" ht="12.75">
      <c r="E52" s="12">
        <f ca="1" t="shared" si="16"/>
        <v>1.4881596529107475</v>
      </c>
      <c r="F52" s="18">
        <f ca="1" t="shared" si="16"/>
        <v>0.9003522620733373</v>
      </c>
      <c r="G52" s="24">
        <f ca="1" t="shared" si="16"/>
        <v>-1.6960221029631204</v>
      </c>
      <c r="H52" s="12">
        <f t="shared" si="11"/>
        <v>0.9875529530224101</v>
      </c>
      <c r="I52" s="24">
        <f t="shared" si="12"/>
        <v>4.575702550572443</v>
      </c>
      <c r="J52" s="13">
        <f t="shared" si="13"/>
        <v>0.9752608350232825</v>
      </c>
      <c r="K52" s="13">
        <f t="shared" si="14"/>
        <v>20.937053831315165</v>
      </c>
      <c r="L52" s="45">
        <f t="shared" si="15"/>
        <v>4.51874856596999</v>
      </c>
    </row>
    <row r="53" spans="5:12" ht="12.75">
      <c r="E53" s="12">
        <f ca="1" t="shared" si="16"/>
        <v>1.5993825771789292</v>
      </c>
      <c r="F53" s="18">
        <f ca="1" t="shared" si="16"/>
        <v>-0.8711606039962565</v>
      </c>
      <c r="G53" s="24">
        <f ca="1" t="shared" si="16"/>
        <v>1.0775092807088258</v>
      </c>
      <c r="H53" s="12">
        <f t="shared" si="11"/>
        <v>0.6486476878150236</v>
      </c>
      <c r="I53" s="24">
        <f t="shared" si="12"/>
        <v>10.464182623696551</v>
      </c>
      <c r="J53" s="13">
        <f t="shared" si="13"/>
        <v>0.4207438229077763</v>
      </c>
      <c r="K53" s="13">
        <f t="shared" si="14"/>
        <v>109.49911798207285</v>
      </c>
      <c r="L53" s="45">
        <f t="shared" si="15"/>
        <v>6.787567863734915</v>
      </c>
    </row>
    <row r="54" spans="5:12" ht="12.75">
      <c r="E54" s="12">
        <f ca="1" t="shared" si="16"/>
        <v>0.7391853096681172</v>
      </c>
      <c r="F54" s="18">
        <f ca="1" t="shared" si="16"/>
        <v>-0.7392084331710691</v>
      </c>
      <c r="G54" s="24">
        <f ca="1" t="shared" si="16"/>
        <v>-0.3485301628443192</v>
      </c>
      <c r="H54" s="12">
        <f t="shared" si="11"/>
        <v>0.4999952799347252</v>
      </c>
      <c r="I54" s="24">
        <f t="shared" si="12"/>
        <v>5.797421479258626</v>
      </c>
      <c r="J54" s="13">
        <f t="shared" si="13"/>
        <v>0.2499952799570042</v>
      </c>
      <c r="K54" s="13">
        <f t="shared" si="14"/>
        <v>33.61009580816927</v>
      </c>
      <c r="L54" s="45">
        <f t="shared" si="15"/>
        <v>2.898683375421505</v>
      </c>
    </row>
    <row r="55" spans="5:12" ht="12.75">
      <c r="E55" s="12">
        <f ca="1" t="shared" si="16"/>
        <v>0.79709533202703</v>
      </c>
      <c r="F55" s="18">
        <f ca="1" t="shared" si="16"/>
        <v>-0.8907081642842269</v>
      </c>
      <c r="G55" s="24">
        <f ca="1" t="shared" si="16"/>
        <v>-1.2750754435430987</v>
      </c>
      <c r="H55" s="12">
        <f t="shared" si="11"/>
        <v>0.4808913606327595</v>
      </c>
      <c r="I55" s="24">
        <f t="shared" si="12"/>
        <v>4.024327182989192</v>
      </c>
      <c r="J55" s="13">
        <f t="shared" si="13"/>
        <v>0.23125650073122675</v>
      </c>
      <c r="K55" s="13">
        <f t="shared" si="14"/>
        <v>16.19520927574573</v>
      </c>
      <c r="L55" s="45">
        <f t="shared" si="15"/>
        <v>1.9352641746590729</v>
      </c>
    </row>
    <row r="56" spans="5:12" ht="12.75">
      <c r="E56" s="12">
        <f ca="1" t="shared" si="16"/>
        <v>1.50032136426819</v>
      </c>
      <c r="F56" s="18">
        <f ca="1" t="shared" si="16"/>
        <v>1.036848118076803</v>
      </c>
      <c r="G56" s="24">
        <f ca="1" t="shared" si="16"/>
        <v>0.0941475794737471</v>
      </c>
      <c r="H56" s="12">
        <f t="shared" si="11"/>
        <v>1.0178975518922138</v>
      </c>
      <c r="I56" s="24">
        <f t="shared" si="12"/>
        <v>8.254696102401837</v>
      </c>
      <c r="J56" s="13">
        <f t="shared" si="13"/>
        <v>1.036115426148162</v>
      </c>
      <c r="K56" s="13">
        <f t="shared" si="14"/>
        <v>68.14000774300808</v>
      </c>
      <c r="L56" s="45">
        <f t="shared" si="15"/>
        <v>8.40243495424903</v>
      </c>
    </row>
    <row r="57" spans="5:12" ht="12.75">
      <c r="E57" s="12">
        <f ca="1" t="shared" si="16"/>
        <v>-0.6078822419521903</v>
      </c>
      <c r="F57" s="18">
        <f ca="1" t="shared" si="16"/>
        <v>0.7638137392348405</v>
      </c>
      <c r="G57" s="24">
        <f ca="1" t="shared" si="16"/>
        <v>-0.2624419586986755</v>
      </c>
      <c r="H57" s="12">
        <f t="shared" si="11"/>
        <v>0.5318293835975563</v>
      </c>
      <c r="I57" s="24">
        <f t="shared" si="12"/>
        <v>3.223458164674779</v>
      </c>
      <c r="J57" s="13">
        <f t="shared" si="13"/>
        <v>0.2828424932577567</v>
      </c>
      <c r="K57" s="13">
        <f t="shared" si="14"/>
        <v>10.390682539408495</v>
      </c>
      <c r="L57" s="45">
        <f t="shared" si="15"/>
        <v>1.7143297687714978</v>
      </c>
    </row>
    <row r="58" spans="5:12" ht="12.75">
      <c r="E58" s="12">
        <f ca="1" t="shared" si="16"/>
        <v>-0.09508873411453397</v>
      </c>
      <c r="F58" s="18">
        <f ca="1" t="shared" si="16"/>
        <v>-0.18454961384829538</v>
      </c>
      <c r="G58" s="24">
        <f ca="1" t="shared" si="16"/>
        <v>-0.8065928006703492</v>
      </c>
      <c r="H58" s="12">
        <f t="shared" si="11"/>
        <v>0.442919061248018</v>
      </c>
      <c r="I58" s="24">
        <f t="shared" si="12"/>
        <v>3.159450274406196</v>
      </c>
      <c r="J58" s="13">
        <f t="shared" si="13"/>
        <v>0.19617729481682553</v>
      </c>
      <c r="K58" s="13">
        <f t="shared" si="14"/>
        <v>9.982126036445388</v>
      </c>
      <c r="L58" s="45">
        <f t="shared" si="15"/>
        <v>1.3993807495997852</v>
      </c>
    </row>
    <row r="59" spans="5:12" ht="12.75">
      <c r="E59" s="12">
        <f ca="1" t="shared" si="16"/>
        <v>1.351089065253366</v>
      </c>
      <c r="F59" s="18">
        <f ca="1" t="shared" si="16"/>
        <v>0.7914121139389361</v>
      </c>
      <c r="G59" s="24">
        <f ca="1" t="shared" si="16"/>
        <v>0.009294865548610623</v>
      </c>
      <c r="H59" s="12">
        <f t="shared" si="11"/>
        <v>0.9373362218610339</v>
      </c>
      <c r="I59" s="24">
        <f t="shared" si="12"/>
        <v>7.776872070622086</v>
      </c>
      <c r="J59" s="13">
        <f t="shared" si="13"/>
        <v>0.8785991928127175</v>
      </c>
      <c r="K59" s="13">
        <f t="shared" si="14"/>
        <v>60.479739202821854</v>
      </c>
      <c r="L59" s="45">
        <f t="shared" si="15"/>
        <v>7.289543884573502</v>
      </c>
    </row>
    <row r="60" spans="5:12" ht="12.75">
      <c r="E60" s="12">
        <f ca="1" t="shared" si="16"/>
        <v>1.504097680743469</v>
      </c>
      <c r="F60" s="18">
        <f ca="1" t="shared" si="16"/>
        <v>-1.1558751264510878</v>
      </c>
      <c r="G60" s="24">
        <f ca="1" t="shared" si="16"/>
        <v>-0.5640841498132584</v>
      </c>
      <c r="H60" s="12">
        <f t="shared" si="11"/>
        <v>0.5710806312454122</v>
      </c>
      <c r="I60" s="24">
        <f t="shared" si="12"/>
        <v>6.918794585075791</v>
      </c>
      <c r="J60" s="13">
        <f t="shared" si="13"/>
        <v>0.3261330873836585</v>
      </c>
      <c r="K60" s="13">
        <f t="shared" si="14"/>
        <v>47.86971851047408</v>
      </c>
      <c r="L60" s="45">
        <f t="shared" si="15"/>
        <v>3.9511895791024223</v>
      </c>
    </row>
    <row r="61" spans="5:12" ht="12.75">
      <c r="E61" s="12">
        <f ca="1" t="shared" si="16"/>
        <v>-1.3877266356106652</v>
      </c>
      <c r="F61" s="18">
        <f ca="1" t="shared" si="16"/>
        <v>0.06608299847605226</v>
      </c>
      <c r="G61" s="24">
        <f ca="1" t="shared" si="16"/>
        <v>0.08500834628140971</v>
      </c>
      <c r="H61" s="12">
        <f t="shared" si="11"/>
        <v>0.23022062226867607</v>
      </c>
      <c r="I61" s="24">
        <f t="shared" si="12"/>
        <v>2.3408374271266164</v>
      </c>
      <c r="J61" s="13">
        <f t="shared" si="13"/>
        <v>0.05300153491777643</v>
      </c>
      <c r="K61" s="13">
        <f t="shared" si="14"/>
        <v>5.479519860236757</v>
      </c>
      <c r="L61" s="45">
        <f t="shared" si="15"/>
        <v>0.5389090491028963</v>
      </c>
    </row>
    <row r="62" spans="5:12" ht="12.75">
      <c r="E62" s="12">
        <f ca="1" t="shared" si="16"/>
        <v>-0.5676936591986516</v>
      </c>
      <c r="F62" s="18">
        <f ca="1" t="shared" si="16"/>
        <v>0.9413816965601108</v>
      </c>
      <c r="G62" s="24">
        <f ca="1" t="shared" si="16"/>
        <v>0.8462618362925262</v>
      </c>
      <c r="H62" s="12">
        <f t="shared" si="11"/>
        <v>0.576278751209806</v>
      </c>
      <c r="I62" s="24">
        <f t="shared" si="12"/>
        <v>5.568624910381045</v>
      </c>
      <c r="J62" s="13">
        <f t="shared" si="13"/>
        <v>0.33209719909593344</v>
      </c>
      <c r="K62" s="13">
        <f t="shared" si="14"/>
        <v>31.0095833925163</v>
      </c>
      <c r="L62" s="45">
        <f t="shared" si="15"/>
        <v>3.209080209310206</v>
      </c>
    </row>
    <row r="63" spans="5:12" ht="12.75">
      <c r="E63" s="12">
        <f ca="1" t="shared" si="16"/>
        <v>1.1785893762200195</v>
      </c>
      <c r="F63" s="18">
        <f ca="1" t="shared" si="16"/>
        <v>-0.22482480936242516</v>
      </c>
      <c r="G63" s="24">
        <f ca="1" t="shared" si="16"/>
        <v>-1.019382834233429</v>
      </c>
      <c r="H63" s="12">
        <f t="shared" si="11"/>
        <v>0.6946863769623098</v>
      </c>
      <c r="I63" s="24">
        <f t="shared" si="12"/>
        <v>5.324978992983444</v>
      </c>
      <c r="J63" s="13">
        <f t="shared" si="13"/>
        <v>0.4825891623370204</v>
      </c>
      <c r="K63" s="13">
        <f t="shared" si="14"/>
        <v>28.35540127571497</v>
      </c>
      <c r="L63" s="45">
        <f t="shared" si="15"/>
        <v>3.6991903640360775</v>
      </c>
    </row>
    <row r="64" spans="5:12" ht="12.75">
      <c r="E64" s="12">
        <f ca="1" t="shared" si="16"/>
        <v>-1.2549622398014926</v>
      </c>
      <c r="F64" s="18">
        <f ca="1" t="shared" si="16"/>
        <v>1.3080914703881659</v>
      </c>
      <c r="G64" s="24">
        <f ca="1" t="shared" si="16"/>
        <v>-0.07819256836608587</v>
      </c>
      <c r="H64" s="12">
        <f t="shared" si="11"/>
        <v>0.5108449587803349</v>
      </c>
      <c r="I64" s="24">
        <f t="shared" si="12"/>
        <v>2.278709143209534</v>
      </c>
      <c r="J64" s="13">
        <f t="shared" si="13"/>
        <v>0.260962571911282</v>
      </c>
      <c r="K64" s="13">
        <f t="shared" si="14"/>
        <v>5.192515359346729</v>
      </c>
      <c r="L64" s="45">
        <f t="shared" si="15"/>
        <v>1.1640670783352467</v>
      </c>
    </row>
    <row r="65" spans="5:12" ht="12.75">
      <c r="E65" s="12">
        <f ca="1" t="shared" si="16"/>
        <v>-1.2698136854438673</v>
      </c>
      <c r="F65" s="18">
        <f ca="1" t="shared" si="16"/>
        <v>-0.7154124349626019</v>
      </c>
      <c r="G65" s="24">
        <f ca="1" t="shared" si="16"/>
        <v>1.1954538930100513</v>
      </c>
      <c r="H65" s="12">
        <f t="shared" si="11"/>
        <v>0.09476741507992592</v>
      </c>
      <c r="I65" s="24">
        <f t="shared" si="12"/>
        <v>4.848213709298235</v>
      </c>
      <c r="J65" s="13">
        <f t="shared" si="13"/>
        <v>0.008980862960930971</v>
      </c>
      <c r="K65" s="13">
        <f t="shared" si="14"/>
        <v>23.505176171027347</v>
      </c>
      <c r="L65" s="45">
        <f t="shared" si="15"/>
        <v>0.4594526809852531</v>
      </c>
    </row>
    <row r="66" spans="5:12" ht="12.75">
      <c r="E66" s="12">
        <f ca="1" t="shared" si="16"/>
        <v>0.9061529784458696</v>
      </c>
      <c r="F66" s="18">
        <f ca="1" t="shared" si="16"/>
        <v>-0.13678305681298933</v>
      </c>
      <c r="G66" s="24">
        <f ca="1" t="shared" si="16"/>
        <v>0.19677275691465318</v>
      </c>
      <c r="H66" s="12">
        <f t="shared" si="11"/>
        <v>0.6570469776204698</v>
      </c>
      <c r="I66" s="24">
        <f t="shared" si="12"/>
        <v>7.251337729847663</v>
      </c>
      <c r="J66" s="13">
        <f t="shared" si="13"/>
        <v>0.4317107308001942</v>
      </c>
      <c r="K66" s="13">
        <f t="shared" si="14"/>
        <v>52.58189887231225</v>
      </c>
      <c r="L66" s="45">
        <f t="shared" si="15"/>
        <v>4.764469539101686</v>
      </c>
    </row>
    <row r="67" spans="5:12" ht="12.75">
      <c r="E67" s="12">
        <f ca="1" t="shared" si="16"/>
        <v>1.5052899645912596</v>
      </c>
      <c r="F67" s="18">
        <f ca="1" t="shared" si="16"/>
        <v>-0.4693471596928432</v>
      </c>
      <c r="G67" s="24">
        <f ca="1" t="shared" si="16"/>
        <v>-0.067492635341797</v>
      </c>
      <c r="H67" s="12">
        <f t="shared" si="11"/>
        <v>0.7114609395590589</v>
      </c>
      <c r="I67" s="24">
        <f t="shared" si="12"/>
        <v>7.934891508498007</v>
      </c>
      <c r="J67" s="13">
        <f t="shared" si="13"/>
        <v>0.5061766685182588</v>
      </c>
      <c r="K67" s="13">
        <f t="shared" si="14"/>
        <v>62.96250325163377</v>
      </c>
      <c r="L67" s="45">
        <f t="shared" si="15"/>
        <v>5.64536536793519</v>
      </c>
    </row>
    <row r="68" spans="5:12" ht="12.75">
      <c r="E68" s="12">
        <f ca="1" t="shared" si="16"/>
        <v>-0.1383945325819307</v>
      </c>
      <c r="F68" s="18">
        <f ca="1" t="shared" si="16"/>
        <v>-0.5786029795233408</v>
      </c>
      <c r="G68" s="24">
        <f ca="1" t="shared" si="16"/>
        <v>1.0638829413140358</v>
      </c>
      <c r="H68" s="12">
        <f t="shared" si="11"/>
        <v>0.35364349570808995</v>
      </c>
      <c r="I68" s="24">
        <f t="shared" si="12"/>
        <v>6.889145303545015</v>
      </c>
      <c r="J68" s="13">
        <f t="shared" si="13"/>
        <v>0.12506372205663782</v>
      </c>
      <c r="K68" s="13">
        <f t="shared" si="14"/>
        <v>47.46032301335634</v>
      </c>
      <c r="L68" s="45">
        <f t="shared" si="15"/>
        <v>2.4363014275866295</v>
      </c>
    </row>
    <row r="69" spans="5:12" ht="12.75">
      <c r="E69" s="12">
        <f ca="1" t="shared" si="16"/>
        <v>-1.0687751106570182</v>
      </c>
      <c r="F69" s="18">
        <f ca="1" t="shared" si="16"/>
        <v>-1.0768706564381052</v>
      </c>
      <c r="G69" s="24">
        <f ca="1" t="shared" si="16"/>
        <v>-0.055027941120461235</v>
      </c>
      <c r="H69" s="12">
        <f t="shared" si="11"/>
        <v>0.06202189182119594</v>
      </c>
      <c r="I69" s="24">
        <f t="shared" si="12"/>
        <v>2.706046626468859</v>
      </c>
      <c r="J69" s="13">
        <f t="shared" si="13"/>
        <v>0.003846715065080132</v>
      </c>
      <c r="K69" s="13">
        <f t="shared" si="14"/>
        <v>7.322688344623494</v>
      </c>
      <c r="L69" s="45">
        <f t="shared" si="15"/>
        <v>0.16783413112996381</v>
      </c>
    </row>
    <row r="70" spans="5:12" ht="12.75">
      <c r="E70" s="12">
        <f ca="1" t="shared" si="16"/>
        <v>-1.5194133614760508</v>
      </c>
      <c r="F70" s="18">
        <f ca="1" t="shared" si="16"/>
        <v>-1.5055563289105884</v>
      </c>
      <c r="G70" s="24">
        <f ca="1" t="shared" si="16"/>
        <v>-0.39375358630386614</v>
      </c>
      <c r="H70" s="12">
        <f t="shared" si="11"/>
        <v>-0.1174693524026732</v>
      </c>
      <c r="I70" s="24">
        <f t="shared" si="12"/>
        <v>1.0947643209844107</v>
      </c>
      <c r="J70" s="13">
        <f t="shared" si="13"/>
        <v>0.013799048753903424</v>
      </c>
      <c r="K70" s="13">
        <f t="shared" si="14"/>
        <v>1.1985089185004578</v>
      </c>
      <c r="L70" s="45">
        <f t="shared" si="15"/>
        <v>-0.12860125581959098</v>
      </c>
    </row>
    <row r="71" spans="5:12" ht="12.75">
      <c r="E71" s="12">
        <f ca="1" t="shared" si="16"/>
        <v>-0.5368287621013156</v>
      </c>
      <c r="F71" s="18">
        <f ca="1" t="shared" si="16"/>
        <v>-0.4809846313432695</v>
      </c>
      <c r="G71" s="24">
        <f ca="1" t="shared" si="16"/>
        <v>0.9399721604500413</v>
      </c>
      <c r="H71" s="12">
        <f t="shared" si="11"/>
        <v>0.29223971105751245</v>
      </c>
      <c r="I71" s="24">
        <f t="shared" si="12"/>
        <v>5.822913015938298</v>
      </c>
      <c r="J71" s="13">
        <f t="shared" si="13"/>
        <v>0.08540404871897836</v>
      </c>
      <c r="K71" s="13">
        <f t="shared" si="14"/>
        <v>33.90631599118364</v>
      </c>
      <c r="L71" s="45">
        <f t="shared" si="15"/>
        <v>1.7016864172908366</v>
      </c>
    </row>
    <row r="72" spans="5:12" ht="12.75">
      <c r="E72" s="12">
        <f ca="1" t="shared" si="16"/>
        <v>1.4282118538326365</v>
      </c>
      <c r="F72" s="18">
        <f ca="1" t="shared" si="16"/>
        <v>-0.6637855542835966</v>
      </c>
      <c r="G72" s="24">
        <f ca="1" t="shared" si="16"/>
        <v>0.8456245896218025</v>
      </c>
      <c r="H72" s="12">
        <f t="shared" si="11"/>
        <v>0.6560378649882562</v>
      </c>
      <c r="I72" s="24">
        <f t="shared" si="12"/>
        <v>9.641449204173526</v>
      </c>
      <c r="J72" s="13">
        <f t="shared" si="13"/>
        <v>0.4303856802983495</v>
      </c>
      <c r="K72" s="13">
        <f t="shared" si="14"/>
        <v>92.95754275665831</v>
      </c>
      <c r="L72" s="45">
        <f t="shared" si="15"/>
        <v>6.3251557512987215</v>
      </c>
    </row>
    <row r="73" spans="5:12" ht="12.75">
      <c r="E73" s="12">
        <f ca="1" t="shared" si="16"/>
        <v>0.4134210101916342</v>
      </c>
      <c r="F73" s="18">
        <f ca="1" t="shared" si="16"/>
        <v>-0.2516410082939982</v>
      </c>
      <c r="G73" s="24">
        <f ca="1" t="shared" si="16"/>
        <v>1.532641698612291</v>
      </c>
      <c r="H73" s="12">
        <f t="shared" si="11"/>
        <v>0.5330232046029753</v>
      </c>
      <c r="I73" s="24">
        <f t="shared" si="12"/>
        <v>8.972383870023386</v>
      </c>
      <c r="J73" s="13">
        <f t="shared" si="13"/>
        <v>0.2841137366452252</v>
      </c>
      <c r="K73" s="13">
        <f t="shared" si="14"/>
        <v>80.50367231105582</v>
      </c>
      <c r="L73" s="45">
        <f t="shared" si="15"/>
        <v>4.78248880332791</v>
      </c>
    </row>
    <row r="74" spans="5:12" ht="12.75">
      <c r="E74" s="12">
        <f ca="1" t="shared" si="16"/>
        <v>0.5042334968210156</v>
      </c>
      <c r="F74" s="18">
        <f ca="1" t="shared" si="16"/>
        <v>1.6134537296243785</v>
      </c>
      <c r="G74" s="24">
        <f ca="1" t="shared" si="16"/>
        <v>0.6570056437587212</v>
      </c>
      <c r="H74" s="12">
        <f t="shared" si="11"/>
        <v>0.9322710949667459</v>
      </c>
      <c r="I74" s="24">
        <f t="shared" si="12"/>
        <v>7.370369469807016</v>
      </c>
      <c r="J74" s="13">
        <f t="shared" si="13"/>
        <v>0.8691293945104953</v>
      </c>
      <c r="K74" s="13">
        <f t="shared" si="14"/>
        <v>54.32234612146335</v>
      </c>
      <c r="L74" s="45">
        <f t="shared" si="15"/>
        <v>6.8711824159264605</v>
      </c>
    </row>
    <row r="75" spans="5:12" ht="12.75">
      <c r="E75" s="12">
        <f ca="1" t="shared" si="16"/>
        <v>1.334493906455151</v>
      </c>
      <c r="F75" s="18">
        <f ca="1" t="shared" si="16"/>
        <v>-0.528973088985696</v>
      </c>
      <c r="G75" s="24">
        <f ca="1" t="shared" si="16"/>
        <v>-0.1824517388358239</v>
      </c>
      <c r="H75" s="12">
        <f t="shared" si="11"/>
        <v>0.6644262483324793</v>
      </c>
      <c r="I75" s="24">
        <f t="shared" si="12"/>
        <v>7.351596227364368</v>
      </c>
      <c r="J75" s="13">
        <f t="shared" si="13"/>
        <v>0.4414622394731735</v>
      </c>
      <c r="K75" s="13">
        <f t="shared" si="14"/>
        <v>54.04596709019801</v>
      </c>
      <c r="L75" s="45">
        <f t="shared" si="15"/>
        <v>4.884593500602915</v>
      </c>
    </row>
    <row r="76" spans="5:12" ht="12.75">
      <c r="E76" s="12">
        <f ca="1" t="shared" si="16"/>
        <v>1.0979225238445531</v>
      </c>
      <c r="F76" s="18">
        <f ca="1" t="shared" si="16"/>
        <v>0.8941537638769045</v>
      </c>
      <c r="G76" s="24">
        <f ca="1" t="shared" si="16"/>
        <v>1.096617597303224</v>
      </c>
      <c r="H76" s="12">
        <f t="shared" si="11"/>
        <v>0.9066308694679419</v>
      </c>
      <c r="I76" s="24">
        <f t="shared" si="12"/>
        <v>9.479586264064695</v>
      </c>
      <c r="J76" s="13">
        <f t="shared" si="13"/>
        <v>0.8219795334721963</v>
      </c>
      <c r="K76" s="13">
        <f t="shared" si="14"/>
        <v>89.86255573784403</v>
      </c>
      <c r="L76" s="45">
        <f t="shared" si="15"/>
        <v>8.594485536785333</v>
      </c>
    </row>
    <row r="77" spans="5:12" ht="12.75">
      <c r="E77" s="12">
        <f ca="1" t="shared" si="16"/>
        <v>0.6443933740810676</v>
      </c>
      <c r="F77" s="18">
        <f ca="1" t="shared" si="16"/>
        <v>-1.7279169521647093</v>
      </c>
      <c r="G77" s="24">
        <f ca="1" t="shared" si="16"/>
        <v>-0.8529005213295497</v>
      </c>
      <c r="H77" s="12">
        <f t="shared" si="11"/>
        <v>0.2788266757850326</v>
      </c>
      <c r="I77" s="24">
        <f t="shared" si="12"/>
        <v>4.574386567931551</v>
      </c>
      <c r="J77" s="13">
        <f t="shared" si="13"/>
        <v>0.07774431512933169</v>
      </c>
      <c r="K77" s="13">
        <f t="shared" si="14"/>
        <v>20.925012472872595</v>
      </c>
      <c r="L77" s="45">
        <f t="shared" si="15"/>
        <v>1.2754610004920588</v>
      </c>
    </row>
    <row r="78" spans="5:12" ht="12.75">
      <c r="E78" s="12">
        <f ca="1" t="shared" si="16"/>
        <v>0.418192209319247</v>
      </c>
      <c r="F78" s="18">
        <f ca="1" t="shared" si="16"/>
        <v>1.1246739747595418</v>
      </c>
      <c r="G78" s="24">
        <f ca="1" t="shared" si="16"/>
        <v>-1.1848976771824673</v>
      </c>
      <c r="H78" s="12">
        <f t="shared" si="11"/>
        <v>0.8149362410323346</v>
      </c>
      <c r="I78" s="24">
        <f t="shared" si="12"/>
        <v>3.4349690172777203</v>
      </c>
      <c r="J78" s="13">
        <f t="shared" si="13"/>
        <v>0.6641210769479114</v>
      </c>
      <c r="K78" s="13">
        <f t="shared" si="14"/>
        <v>11.799012149657868</v>
      </c>
      <c r="L78" s="45">
        <f t="shared" si="15"/>
        <v>2.799280739002838</v>
      </c>
    </row>
    <row r="79" spans="5:12" ht="12.75">
      <c r="E79" s="12">
        <f ca="1" t="shared" si="16"/>
        <v>-0.26416228987301477</v>
      </c>
      <c r="F79" s="18">
        <f ca="1" t="shared" si="16"/>
        <v>0.7765403823649706</v>
      </c>
      <c r="G79" s="24">
        <f ca="1" t="shared" si="16"/>
        <v>-1.4806897691627388</v>
      </c>
      <c r="H79" s="12">
        <f t="shared" si="11"/>
        <v>0.604588740165488</v>
      </c>
      <c r="I79" s="24">
        <f t="shared" si="12"/>
        <v>1.4383356489315107</v>
      </c>
      <c r="J79" s="13">
        <f t="shared" si="13"/>
        <v>0.365527544734892</v>
      </c>
      <c r="K79" s="13">
        <f t="shared" si="14"/>
        <v>2.06880943898723</v>
      </c>
      <c r="L79" s="45">
        <f t="shared" si="15"/>
        <v>0.8696015379226117</v>
      </c>
    </row>
    <row r="80" spans="5:12" ht="12.75">
      <c r="E80" s="12">
        <f ca="1" t="shared" si="16"/>
        <v>0.6983257158824012</v>
      </c>
      <c r="F80" s="18">
        <f ca="1" t="shared" si="16"/>
        <v>-1.5876987010032568</v>
      </c>
      <c r="G80" s="24">
        <f ca="1" t="shared" si="16"/>
        <v>-1.3084674121474291</v>
      </c>
      <c r="H80" s="12">
        <f t="shared" si="11"/>
        <v>0.31845749961983405</v>
      </c>
      <c r="I80" s="24">
        <f t="shared" si="12"/>
        <v>3.7545534777954037</v>
      </c>
      <c r="J80" s="13">
        <f t="shared" si="13"/>
        <v>0.10141517906411661</v>
      </c>
      <c r="K80" s="13">
        <f t="shared" si="14"/>
        <v>14.09667181762556</v>
      </c>
      <c r="L80" s="45">
        <f t="shared" si="15"/>
        <v>1.1956657127276764</v>
      </c>
    </row>
    <row r="81" spans="5:12" ht="12.75">
      <c r="E81" s="12">
        <f ca="1" t="shared" si="16"/>
        <v>-0.9067855280178189</v>
      </c>
      <c r="F81" s="18">
        <f ca="1" t="shared" si="16"/>
        <v>-1.5862814901587388</v>
      </c>
      <c r="G81" s="24">
        <f ca="1" t="shared" si="16"/>
        <v>-0.7126612390475517</v>
      </c>
      <c r="H81" s="12">
        <f t="shared" si="11"/>
        <v>-0.00889517409120999</v>
      </c>
      <c r="I81" s="24">
        <f t="shared" si="12"/>
        <v>1.6943181292416631</v>
      </c>
      <c r="J81" s="13">
        <f t="shared" si="13"/>
        <v>7.912412211293346E-05</v>
      </c>
      <c r="K81" s="13">
        <f t="shared" si="14"/>
        <v>2.870713923076969</v>
      </c>
      <c r="L81" s="45">
        <f t="shared" si="15"/>
        <v>-0.01507125472549782</v>
      </c>
    </row>
    <row r="82" spans="5:12" ht="12.75">
      <c r="E82" s="12">
        <f ca="1" t="shared" si="16"/>
        <v>1.6732841052858396</v>
      </c>
      <c r="F82" s="18">
        <f ca="1" t="shared" si="16"/>
        <v>0.7575259562332737</v>
      </c>
      <c r="G82" s="24">
        <f ca="1" t="shared" si="16"/>
        <v>-1.1527282047204013</v>
      </c>
      <c r="H82" s="12">
        <f t="shared" si="11"/>
        <v>0.9961870260287677</v>
      </c>
      <c r="I82" s="24">
        <f t="shared" si="12"/>
        <v>6.062580282483585</v>
      </c>
      <c r="J82" s="13">
        <f t="shared" si="13"/>
        <v>0.9923885908280408</v>
      </c>
      <c r="K82" s="13">
        <f t="shared" si="14"/>
        <v>36.75487968155874</v>
      </c>
      <c r="L82" s="45">
        <f t="shared" si="15"/>
        <v>6.039463821667969</v>
      </c>
    </row>
    <row r="83" spans="5:12" ht="12.75">
      <c r="E83" s="12">
        <f ca="1" t="shared" si="16"/>
        <v>0.8148015266557472</v>
      </c>
      <c r="F83" s="18">
        <f ca="1" t="shared" si="16"/>
        <v>0.584097386204881</v>
      </c>
      <c r="G83" s="24">
        <f ca="1" t="shared" si="16"/>
        <v>1.0018977474425426</v>
      </c>
      <c r="H83" s="12">
        <f t="shared" si="11"/>
        <v>0.785549044853554</v>
      </c>
      <c r="I83" s="24">
        <f t="shared" si="12"/>
        <v>8.70832186468784</v>
      </c>
      <c r="J83" s="13">
        <f t="shared" si="13"/>
        <v>0.617087301870331</v>
      </c>
      <c r="K83" s="13">
        <f t="shared" si="14"/>
        <v>75.8348696990003</v>
      </c>
      <c r="L83" s="45">
        <f t="shared" si="15"/>
        <v>6.840813923082853</v>
      </c>
    </row>
    <row r="84" spans="5:12" ht="12.75">
      <c r="E84" s="12">
        <f ca="1" t="shared" si="16"/>
        <v>0.5103518249457106</v>
      </c>
      <c r="F84" s="18">
        <f ca="1" t="shared" si="16"/>
        <v>0.24287512278843135</v>
      </c>
      <c r="G84" s="24">
        <f ca="1" t="shared" si="16"/>
        <v>0.4439182827440057</v>
      </c>
      <c r="H84" s="12">
        <f t="shared" si="11"/>
        <v>0.6537518068718885</v>
      </c>
      <c r="I84" s="24">
        <f t="shared" si="12"/>
        <v>6.947895700525466</v>
      </c>
      <c r="J84" s="13">
        <f t="shared" si="13"/>
        <v>0.427391424988259</v>
      </c>
      <c r="K84" s="13">
        <f t="shared" si="14"/>
        <v>48.27325466538026</v>
      </c>
      <c r="L84" s="45">
        <f t="shared" si="15"/>
        <v>4.5421993681759485</v>
      </c>
    </row>
    <row r="85" spans="5:12" ht="12.75">
      <c r="E85" s="12">
        <f ca="1" t="shared" si="16"/>
        <v>-0.8539574740059925</v>
      </c>
      <c r="F85" s="18">
        <f ca="1" t="shared" si="16"/>
        <v>0.7317419851017123</v>
      </c>
      <c r="G85" s="24">
        <f ca="1" t="shared" si="16"/>
        <v>-0.6940184633082451</v>
      </c>
      <c r="H85" s="12">
        <f t="shared" si="11"/>
        <v>0.4750528677933112</v>
      </c>
      <c r="I85" s="24">
        <f t="shared" si="12"/>
        <v>1.8402073495613323</v>
      </c>
      <c r="J85" s="13">
        <f t="shared" si="13"/>
        <v>0.2256752271986492</v>
      </c>
      <c r="K85" s="13">
        <f t="shared" si="14"/>
        <v>3.386363089379543</v>
      </c>
      <c r="L85" s="45">
        <f t="shared" si="15"/>
        <v>0.8741957787434391</v>
      </c>
    </row>
    <row r="86" spans="5:12" ht="12.75">
      <c r="E86" s="12">
        <f ca="1" t="shared" si="16"/>
        <v>-0.9519578701079937</v>
      </c>
      <c r="F86" s="18">
        <f ca="1" t="shared" si="16"/>
        <v>-1.3712591582716145</v>
      </c>
      <c r="G86" s="24">
        <f ca="1" t="shared" si="16"/>
        <v>-0.954585354211977</v>
      </c>
      <c r="H86" s="12">
        <f t="shared" si="11"/>
        <v>0.02577530989374449</v>
      </c>
      <c r="I86" s="24">
        <f t="shared" si="12"/>
        <v>1.1082849398795531</v>
      </c>
      <c r="J86" s="13">
        <f t="shared" si="13"/>
        <v>0.0006643666001185627</v>
      </c>
      <c r="K86" s="13">
        <f t="shared" si="14"/>
        <v>1.2282955079638247</v>
      </c>
      <c r="L86" s="45">
        <f t="shared" si="15"/>
        <v>0.028566387775965464</v>
      </c>
    </row>
    <row r="87" spans="5:12" ht="12.75">
      <c r="E87" s="12">
        <f ca="1" t="shared" si="16"/>
        <v>0.5097452631660686</v>
      </c>
      <c r="F87" s="18">
        <f ca="1" t="shared" si="16"/>
        <v>1.0345138755983052</v>
      </c>
      <c r="G87" s="24">
        <f ca="1" t="shared" si="16"/>
        <v>0.5946617305024234</v>
      </c>
      <c r="H87" s="12">
        <f aca="true" t="shared" si="17" ref="H87:H112">$B$12*(SQRT(ABS($D$6))*$E87+SQRT(1-ABS($D$6))*F87)+$B$8</f>
        <v>0.8152205767168765</v>
      </c>
      <c r="I87" s="24">
        <f aca="true" t="shared" si="18" ref="I87:I112">IF($D$6&gt;=0,$C$12*(SQRT(ABS($D$6))*$E87+SQRT(1-ABS($D$6))*G87)+$C$8,-$C$12*(SQRT(ABS($D$6))*$E87+SQRT(1-ABS($D$6))*G87)+$C$8)</f>
        <v>7.254361335707482</v>
      </c>
      <c r="J87" s="13">
        <f aca="true" t="shared" si="19" ref="J87:J112">H87^2</f>
        <v>0.6645845887025967</v>
      </c>
      <c r="K87" s="13">
        <f aca="true" t="shared" si="20" ref="K87:K112">I87^2</f>
        <v>52.625758389007636</v>
      </c>
      <c r="L87" s="45">
        <f aca="true" t="shared" si="21" ref="L87:L112">H87*I87</f>
        <v>5.913904631808064</v>
      </c>
    </row>
    <row r="88" spans="5:12" ht="12.75">
      <c r="E88" s="12">
        <f ca="1" t="shared" si="16"/>
        <v>0.18833519809957316</v>
      </c>
      <c r="F88" s="18">
        <f ca="1" t="shared" si="16"/>
        <v>1.0598786636334754</v>
      </c>
      <c r="G88" s="24">
        <f ca="1" t="shared" si="16"/>
        <v>-1.0344699557288417</v>
      </c>
      <c r="H88" s="12">
        <f t="shared" si="17"/>
        <v>0.7547905875929068</v>
      </c>
      <c r="I88" s="24">
        <f t="shared" si="18"/>
        <v>3.27283465847898</v>
      </c>
      <c r="J88" s="13">
        <f t="shared" si="19"/>
        <v>0.5697088311188456</v>
      </c>
      <c r="K88" s="13">
        <f t="shared" si="20"/>
        <v>10.71144670174122</v>
      </c>
      <c r="L88" s="45">
        <f t="shared" si="21"/>
        <v>2.4703047949677797</v>
      </c>
    </row>
    <row r="89" spans="5:12" ht="12.75">
      <c r="E89" s="12">
        <f ca="1" t="shared" si="16"/>
        <v>1.6267044094710925</v>
      </c>
      <c r="F89" s="18">
        <f ca="1" t="shared" si="16"/>
        <v>-1.6788639490637391</v>
      </c>
      <c r="G89" s="24">
        <f ca="1" t="shared" si="16"/>
        <v>-1.212771296086778</v>
      </c>
      <c r="H89" s="12">
        <f t="shared" si="17"/>
        <v>0.4893529785649599</v>
      </c>
      <c r="I89" s="24">
        <f t="shared" si="18"/>
        <v>5.844937429527654</v>
      </c>
      <c r="J89" s="13">
        <f t="shared" si="19"/>
        <v>0.2394663376303981</v>
      </c>
      <c r="K89" s="13">
        <f t="shared" si="20"/>
        <v>34.16329355509334</v>
      </c>
      <c r="L89" s="45">
        <f t="shared" si="21"/>
        <v>2.860237540665178</v>
      </c>
    </row>
    <row r="90" spans="5:12" ht="12.75">
      <c r="E90" s="12">
        <f ca="1" t="shared" si="16"/>
        <v>-0.3213290791852998</v>
      </c>
      <c r="F90" s="18">
        <f ca="1" t="shared" si="16"/>
        <v>1.647640138429775</v>
      </c>
      <c r="G90" s="24">
        <f ca="1" t="shared" si="16"/>
        <v>0.46378969756286875</v>
      </c>
      <c r="H90" s="12">
        <f t="shared" si="17"/>
        <v>0.7707321112799361</v>
      </c>
      <c r="I90" s="24">
        <f t="shared" si="18"/>
        <v>5.290796519555337</v>
      </c>
      <c r="J90" s="13">
        <f t="shared" si="19"/>
        <v>0.5940279873580279</v>
      </c>
      <c r="K90" s="13">
        <f t="shared" si="20"/>
        <v>27.992527811338867</v>
      </c>
      <c r="L90" s="45">
        <f t="shared" si="21"/>
        <v>4.077786771869422</v>
      </c>
    </row>
    <row r="91" spans="5:12" ht="12.75">
      <c r="E91" s="12">
        <f ca="1" t="shared" si="16"/>
        <v>0.11926322391065998</v>
      </c>
      <c r="F91" s="18">
        <f ca="1" t="shared" si="16"/>
        <v>-1.4774475930077084</v>
      </c>
      <c r="G91" s="24">
        <f ca="1" t="shared" si="16"/>
        <v>-0.9162244344312562</v>
      </c>
      <c r="H91" s="12">
        <f t="shared" si="17"/>
        <v>0.2227617765906948</v>
      </c>
      <c r="I91" s="24">
        <f t="shared" si="18"/>
        <v>3.3732097411947786</v>
      </c>
      <c r="J91" s="13">
        <f t="shared" si="19"/>
        <v>0.04962280910984262</v>
      </c>
      <c r="K91" s="13">
        <f t="shared" si="20"/>
        <v>11.378543958091345</v>
      </c>
      <c r="L91" s="45">
        <f t="shared" si="21"/>
        <v>0.7514221947615867</v>
      </c>
    </row>
    <row r="92" spans="5:12" ht="12.75">
      <c r="E92" s="12">
        <f ca="1" t="shared" si="16"/>
        <v>-1.3693042540010392</v>
      </c>
      <c r="F92" s="18">
        <f ca="1" t="shared" si="16"/>
        <v>0.9572456049010171</v>
      </c>
      <c r="G92" s="24">
        <f ca="1" t="shared" si="16"/>
        <v>-0.09983456139791126</v>
      </c>
      <c r="H92" s="12">
        <f t="shared" si="17"/>
        <v>0.4158888804670336</v>
      </c>
      <c r="I92" s="24">
        <f t="shared" si="18"/>
        <v>2.001132950796368</v>
      </c>
      <c r="J92" s="13">
        <f t="shared" si="19"/>
        <v>0.17296356089612255</v>
      </c>
      <c r="K92" s="13">
        <f t="shared" si="20"/>
        <v>4.004533086762979</v>
      </c>
      <c r="L92" s="45">
        <f t="shared" si="21"/>
        <v>0.8322489425723929</v>
      </c>
    </row>
    <row r="93" spans="5:12" ht="12.75">
      <c r="E93" s="12">
        <f ca="1" t="shared" si="16"/>
        <v>0.17776579776514054</v>
      </c>
      <c r="F93" s="18">
        <f ca="1" t="shared" si="16"/>
        <v>-1.5579096305373599</v>
      </c>
      <c r="G93" s="24">
        <f ca="1" t="shared" si="16"/>
        <v>0.4927379041034245</v>
      </c>
      <c r="H93" s="12">
        <f t="shared" si="17"/>
        <v>0.21827931983824894</v>
      </c>
      <c r="I93" s="24">
        <f t="shared" si="18"/>
        <v>6.368659950187666</v>
      </c>
      <c r="J93" s="13">
        <f t="shared" si="19"/>
        <v>0.047645861469048575</v>
      </c>
      <c r="K93" s="13">
        <f t="shared" si="20"/>
        <v>40.55982956112437</v>
      </c>
      <c r="L93" s="45">
        <f t="shared" si="21"/>
        <v>1.39014676220806</v>
      </c>
    </row>
    <row r="94" spans="5:12" ht="12.75">
      <c r="E94" s="12">
        <f aca="true" ca="1" t="shared" si="22" ref="E94:G112">(RAND()-0.5)*2*SQRT(3)</f>
        <v>-0.4444559355266983</v>
      </c>
      <c r="F94" s="18">
        <f ca="1" t="shared" si="22"/>
        <v>0.7584437661017328</v>
      </c>
      <c r="G94" s="24">
        <f ca="1" t="shared" si="22"/>
        <v>1.7276353258660744</v>
      </c>
      <c r="H94" s="12">
        <f t="shared" si="17"/>
        <v>0.5640924975293574</v>
      </c>
      <c r="I94" s="24">
        <f t="shared" si="18"/>
        <v>7.619278962322562</v>
      </c>
      <c r="J94" s="13">
        <f t="shared" si="19"/>
        <v>0.3182003457689081</v>
      </c>
      <c r="K94" s="13">
        <f t="shared" si="20"/>
        <v>58.05341190569117</v>
      </c>
      <c r="L94" s="45">
        <f t="shared" si="21"/>
        <v>4.297978099229424</v>
      </c>
    </row>
    <row r="95" spans="5:12" ht="12.75">
      <c r="E95" s="12">
        <f ca="1" t="shared" si="22"/>
        <v>-0.5422277385398792</v>
      </c>
      <c r="F95" s="18">
        <f ca="1" t="shared" si="22"/>
        <v>0.8507633538665333</v>
      </c>
      <c r="G95" s="24">
        <f ca="1" t="shared" si="22"/>
        <v>-1.3917594244513842</v>
      </c>
      <c r="H95" s="12">
        <f t="shared" si="17"/>
        <v>0.5629795687521613</v>
      </c>
      <c r="I95" s="24">
        <f t="shared" si="18"/>
        <v>1.052265234648801</v>
      </c>
      <c r="J95" s="13">
        <f t="shared" si="19"/>
        <v>0.31694599483236946</v>
      </c>
      <c r="K95" s="13">
        <f t="shared" si="20"/>
        <v>1.1072621240504963</v>
      </c>
      <c r="L95" s="45">
        <f t="shared" si="21"/>
        <v>0.5924038280154738</v>
      </c>
    </row>
    <row r="96" spans="5:12" ht="12.75">
      <c r="E96" s="12">
        <f ca="1" t="shared" si="22"/>
        <v>-0.9631380853924457</v>
      </c>
      <c r="F96" s="18">
        <f ca="1" t="shared" si="22"/>
        <v>1.0659448234087598</v>
      </c>
      <c r="G96" s="24">
        <f ca="1" t="shared" si="22"/>
        <v>0.12843504203243566</v>
      </c>
      <c r="H96" s="12">
        <f t="shared" si="17"/>
        <v>0.5209853375216632</v>
      </c>
      <c r="I96" s="24">
        <f t="shared" si="18"/>
        <v>3.2961695475164605</v>
      </c>
      <c r="J96" s="13">
        <f t="shared" si="19"/>
        <v>0.2714257219125613</v>
      </c>
      <c r="K96" s="13">
        <f t="shared" si="20"/>
        <v>10.864733685974867</v>
      </c>
      <c r="L96" s="45">
        <f t="shared" si="21"/>
        <v>1.717256004241491</v>
      </c>
    </row>
    <row r="97" spans="5:12" ht="12.75">
      <c r="E97" s="12">
        <f ca="1" t="shared" si="22"/>
        <v>-0.006391304037410812</v>
      </c>
      <c r="F97" s="18">
        <f ca="1" t="shared" si="22"/>
        <v>0.4182806311194661</v>
      </c>
      <c r="G97" s="24">
        <f ca="1" t="shared" si="22"/>
        <v>-0.18930517699386348</v>
      </c>
      <c r="H97" s="12">
        <f t="shared" si="17"/>
        <v>0.58407655682078</v>
      </c>
      <c r="I97" s="24">
        <f t="shared" si="18"/>
        <v>4.600536230845942</v>
      </c>
      <c r="J97" s="13">
        <f t="shared" si="19"/>
        <v>0.3411454242276178</v>
      </c>
      <c r="K97" s="13">
        <f t="shared" si="20"/>
        <v>21.16493361132619</v>
      </c>
      <c r="L97" s="45">
        <f t="shared" si="21"/>
        <v>2.6870653612417468</v>
      </c>
    </row>
    <row r="98" spans="5:12" ht="12.75">
      <c r="E98" s="12">
        <f ca="1" t="shared" si="22"/>
        <v>-1.0579191489109505</v>
      </c>
      <c r="F98" s="18">
        <f ca="1" t="shared" si="22"/>
        <v>1.1539051539353973</v>
      </c>
      <c r="G98" s="24">
        <f ca="1" t="shared" si="22"/>
        <v>1.4274666914936323</v>
      </c>
      <c r="H98" s="12">
        <f t="shared" si="17"/>
        <v>0.5195930612298431</v>
      </c>
      <c r="I98" s="24">
        <f t="shared" si="18"/>
        <v>5.754335762522508</v>
      </c>
      <c r="J98" s="13">
        <f t="shared" si="19"/>
        <v>0.26997694927819943</v>
      </c>
      <c r="K98" s="13">
        <f t="shared" si="20"/>
        <v>33.112380067845486</v>
      </c>
      <c r="L98" s="45">
        <f t="shared" si="21"/>
        <v>2.9899129341934327</v>
      </c>
    </row>
    <row r="99" spans="5:12" ht="12.75">
      <c r="E99" s="12">
        <f ca="1" t="shared" si="22"/>
        <v>-1.6891946838571432</v>
      </c>
      <c r="F99" s="18">
        <f ca="1" t="shared" si="22"/>
        <v>1.2982877064090472</v>
      </c>
      <c r="G99" s="24">
        <f ca="1" t="shared" si="22"/>
        <v>-1.6911257238431379</v>
      </c>
      <c r="H99" s="12">
        <f t="shared" si="17"/>
        <v>0.4202064473632095</v>
      </c>
      <c r="I99" s="24">
        <f t="shared" si="18"/>
        <v>-1.9000501383187425</v>
      </c>
      <c r="J99" s="13">
        <f t="shared" si="19"/>
        <v>0.17657345840560976</v>
      </c>
      <c r="K99" s="13">
        <f t="shared" si="20"/>
        <v>3.6101905281250724</v>
      </c>
      <c r="L99" s="45">
        <f t="shared" si="21"/>
        <v>-0.7984133184348936</v>
      </c>
    </row>
    <row r="100" spans="5:12" ht="12.75">
      <c r="E100" s="12">
        <f ca="1" t="shared" si="22"/>
        <v>0.7785967746364679</v>
      </c>
      <c r="F100" s="18">
        <f ca="1" t="shared" si="22"/>
        <v>-1.1026640450878955</v>
      </c>
      <c r="G100" s="24">
        <f ca="1" t="shared" si="22"/>
        <v>-0.1321424953873605</v>
      </c>
      <c r="H100" s="12">
        <f t="shared" si="17"/>
        <v>0.43385004542145716</v>
      </c>
      <c r="I100" s="24">
        <f t="shared" si="18"/>
        <v>6.319569271832484</v>
      </c>
      <c r="J100" s="13">
        <f t="shared" si="19"/>
        <v>0.18822586191220045</v>
      </c>
      <c r="K100" s="13">
        <f t="shared" si="20"/>
        <v>39.93695578148935</v>
      </c>
      <c r="L100" s="45">
        <f t="shared" si="21"/>
        <v>2.7417454156285683</v>
      </c>
    </row>
    <row r="101" spans="5:12" ht="12.75">
      <c r="E101" s="12">
        <f ca="1" t="shared" si="22"/>
        <v>-1.4463675158656615</v>
      </c>
      <c r="F101" s="18">
        <f ca="1" t="shared" si="22"/>
        <v>0.9110815538247676</v>
      </c>
      <c r="G101" s="24">
        <f ca="1" t="shared" si="22"/>
        <v>-1.0856965743761557</v>
      </c>
      <c r="H101" s="12">
        <f t="shared" si="17"/>
        <v>0.39073521054375043</v>
      </c>
      <c r="I101" s="24">
        <f t="shared" si="18"/>
        <v>-0.16855418093079333</v>
      </c>
      <c r="J101" s="13">
        <f t="shared" si="19"/>
        <v>0.152674004758669</v>
      </c>
      <c r="K101" s="13">
        <f t="shared" si="20"/>
        <v>0.028410511909250615</v>
      </c>
      <c r="L101" s="45">
        <f t="shared" si="21"/>
        <v>-0.06586005337402294</v>
      </c>
    </row>
    <row r="102" spans="5:12" ht="12.75">
      <c r="E102" s="12">
        <f ca="1" t="shared" si="22"/>
        <v>0.713357422653491</v>
      </c>
      <c r="F102" s="18">
        <f ca="1" t="shared" si="22"/>
        <v>-1.1873010639911434</v>
      </c>
      <c r="G102" s="24">
        <f ca="1" t="shared" si="22"/>
        <v>0.3480471250234269</v>
      </c>
      <c r="H102" s="12">
        <f t="shared" si="17"/>
        <v>0.4032566593238426</v>
      </c>
      <c r="I102" s="24">
        <f t="shared" si="18"/>
        <v>7.166582960398358</v>
      </c>
      <c r="J102" s="13">
        <f t="shared" si="19"/>
        <v>0.16261593328902563</v>
      </c>
      <c r="K102" s="13">
        <f t="shared" si="20"/>
        <v>51.3599113282721</v>
      </c>
      <c r="L102" s="45">
        <f t="shared" si="21"/>
        <v>2.889972303377416</v>
      </c>
    </row>
    <row r="103" spans="5:12" ht="12.75">
      <c r="E103" s="12">
        <f ca="1" t="shared" si="22"/>
        <v>-0.8060337708825213</v>
      </c>
      <c r="F103" s="18">
        <f ca="1" t="shared" si="22"/>
        <v>-0.5481766196699556</v>
      </c>
      <c r="G103" s="24">
        <f ca="1" t="shared" si="22"/>
        <v>-1.6596161167072778</v>
      </c>
      <c r="H103" s="12">
        <f t="shared" si="17"/>
        <v>0.22357296156427553</v>
      </c>
      <c r="I103" s="24">
        <f t="shared" si="18"/>
        <v>-0.03298675745475865</v>
      </c>
      <c r="J103" s="13">
        <f t="shared" si="19"/>
        <v>0.04998486914262102</v>
      </c>
      <c r="K103" s="13">
        <f t="shared" si="20"/>
        <v>0.0010881261673790755</v>
      </c>
      <c r="L103" s="45">
        <f t="shared" si="21"/>
        <v>-0.007374947056562836</v>
      </c>
    </row>
    <row r="104" spans="5:12" ht="12.75">
      <c r="E104" s="12">
        <f ca="1" t="shared" si="22"/>
        <v>-0.5255491576809628</v>
      </c>
      <c r="F104" s="18">
        <f ca="1" t="shared" si="22"/>
        <v>1.0768771269657977</v>
      </c>
      <c r="G104" s="24">
        <f ca="1" t="shared" si="22"/>
        <v>0.08896598869975286</v>
      </c>
      <c r="H104" s="12">
        <f t="shared" si="17"/>
        <v>0.6125393504727236</v>
      </c>
      <c r="I104" s="24">
        <f t="shared" si="18"/>
        <v>4.1088283380906265</v>
      </c>
      <c r="J104" s="13">
        <f t="shared" si="19"/>
        <v>0.3752044558775461</v>
      </c>
      <c r="K104" s="13">
        <f t="shared" si="20"/>
        <v>16.88247031189658</v>
      </c>
      <c r="L104" s="45">
        <f t="shared" si="21"/>
        <v>2.5168190414179525</v>
      </c>
    </row>
    <row r="105" spans="5:12" ht="12.75">
      <c r="E105" s="12">
        <f ca="1" t="shared" si="22"/>
        <v>-1.7196316624197954</v>
      </c>
      <c r="F105" s="18">
        <f ca="1" t="shared" si="22"/>
        <v>-0.7855621099129337</v>
      </c>
      <c r="G105" s="24">
        <f ca="1" t="shared" si="22"/>
        <v>-1.5239632283864564</v>
      </c>
      <c r="H105" s="12">
        <f t="shared" si="17"/>
        <v>-0.011370537417776383</v>
      </c>
      <c r="I105" s="24">
        <f t="shared" si="18"/>
        <v>-1.620960345644864</v>
      </c>
      <c r="J105" s="13">
        <f t="shared" si="19"/>
        <v>0.0001292891211690528</v>
      </c>
      <c r="K105" s="13">
        <f t="shared" si="20"/>
        <v>2.627512442153117</v>
      </c>
      <c r="L105" s="45">
        <f t="shared" si="21"/>
        <v>0.018431190262886664</v>
      </c>
    </row>
    <row r="106" spans="5:12" ht="12.75">
      <c r="E106" s="12">
        <f ca="1" t="shared" si="22"/>
        <v>-1.6195339567263969</v>
      </c>
      <c r="F106" s="18">
        <f ca="1" t="shared" si="22"/>
        <v>1.457115983075346</v>
      </c>
      <c r="G106" s="24">
        <f ca="1" t="shared" si="22"/>
        <v>-0.8095290682271853</v>
      </c>
      <c r="H106" s="12">
        <f t="shared" si="17"/>
        <v>0.46684656995817686</v>
      </c>
      <c r="I106" s="24">
        <f t="shared" si="18"/>
        <v>0.0416958631686013</v>
      </c>
      <c r="J106" s="13">
        <f t="shared" si="19"/>
        <v>0.21794571988171493</v>
      </c>
      <c r="K106" s="13">
        <f t="shared" si="20"/>
        <v>0.0017385450053747223</v>
      </c>
      <c r="L106" s="45">
        <f t="shared" si="21"/>
        <v>0.019465570701706996</v>
      </c>
    </row>
    <row r="107" spans="5:12" ht="12.75">
      <c r="E107" s="12">
        <f ca="1" t="shared" si="22"/>
        <v>-1.1666869444422503</v>
      </c>
      <c r="F107" s="18">
        <f ca="1" t="shared" si="22"/>
        <v>0.9084096910675712</v>
      </c>
      <c r="G107" s="24">
        <f ca="1" t="shared" si="22"/>
        <v>0.0834284574810867</v>
      </c>
      <c r="H107" s="12">
        <f t="shared" si="17"/>
        <v>0.44727937642204263</v>
      </c>
      <c r="I107" s="24">
        <f t="shared" si="18"/>
        <v>2.7888078728381704</v>
      </c>
      <c r="J107" s="13">
        <f t="shared" si="19"/>
        <v>0.2000588405724913</v>
      </c>
      <c r="K107" s="13">
        <f t="shared" si="20"/>
        <v>7.777449351604161</v>
      </c>
      <c r="L107" s="45">
        <f t="shared" si="21"/>
        <v>1.24737624632394</v>
      </c>
    </row>
    <row r="108" spans="5:12" ht="12.75">
      <c r="E108" s="12">
        <f ca="1" t="shared" si="22"/>
        <v>-0.16231407308258478</v>
      </c>
      <c r="F108" s="18">
        <f ca="1" t="shared" si="22"/>
        <v>0.08137359550082914</v>
      </c>
      <c r="G108" s="24">
        <f ca="1" t="shared" si="22"/>
        <v>0.7695418651442908</v>
      </c>
      <c r="H108" s="12">
        <f t="shared" si="17"/>
        <v>0.4834780941989598</v>
      </c>
      <c r="I108" s="24">
        <f t="shared" si="18"/>
        <v>6.2394985401566885</v>
      </c>
      <c r="J108" s="13">
        <f t="shared" si="19"/>
        <v>0.23375106757025826</v>
      </c>
      <c r="K108" s="13">
        <f t="shared" si="20"/>
        <v>38.931342032617444</v>
      </c>
      <c r="L108" s="45">
        <f t="shared" si="21"/>
        <v>3.016660862952148</v>
      </c>
    </row>
    <row r="109" spans="5:12" ht="12.75">
      <c r="E109" s="12">
        <f ca="1" t="shared" si="22"/>
        <v>-0.25734431173089894</v>
      </c>
      <c r="F109" s="18">
        <f ca="1" t="shared" si="22"/>
        <v>-1.7218677437556587</v>
      </c>
      <c r="G109" s="24">
        <f ca="1" t="shared" si="22"/>
        <v>1.493655820376187</v>
      </c>
      <c r="H109" s="12">
        <f t="shared" si="17"/>
        <v>0.09599503094107226</v>
      </c>
      <c r="I109" s="24">
        <f t="shared" si="18"/>
        <v>7.523610299426191</v>
      </c>
      <c r="J109" s="13">
        <f t="shared" si="19"/>
        <v>0.00921504596537742</v>
      </c>
      <c r="K109" s="13">
        <f t="shared" si="20"/>
        <v>56.60471193763186</v>
      </c>
      <c r="L109" s="45">
        <f t="shared" si="21"/>
        <v>0.7222292034819872</v>
      </c>
    </row>
    <row r="110" spans="5:12" ht="12.75">
      <c r="E110" s="12">
        <f ca="1" t="shared" si="22"/>
        <v>-0.971654480256758</v>
      </c>
      <c r="F110" s="18">
        <f ca="1" t="shared" si="22"/>
        <v>0.5049522856930181</v>
      </c>
      <c r="G110" s="24">
        <f ca="1" t="shared" si="22"/>
        <v>-0.9819283674636913</v>
      </c>
      <c r="H110" s="12">
        <f t="shared" si="17"/>
        <v>0.40473481345680995</v>
      </c>
      <c r="I110" s="24">
        <f t="shared" si="18"/>
        <v>1.0122657106930055</v>
      </c>
      <c r="J110" s="13">
        <f t="shared" si="19"/>
        <v>0.16381026922391875</v>
      </c>
      <c r="K110" s="13">
        <f t="shared" si="20"/>
        <v>1.0246818690448156</v>
      </c>
      <c r="L110" s="45">
        <f t="shared" si="21"/>
        <v>0.40969917358605873</v>
      </c>
    </row>
    <row r="111" spans="5:12" ht="12.75">
      <c r="E111" s="12">
        <f ca="1" t="shared" si="22"/>
        <v>0.1582371419616434</v>
      </c>
      <c r="F111" s="18">
        <f ca="1" t="shared" si="22"/>
        <v>0.16986827742922622</v>
      </c>
      <c r="G111" s="24">
        <f ca="1" t="shared" si="22"/>
        <v>0.80012968175385</v>
      </c>
      <c r="H111" s="12">
        <f t="shared" si="17"/>
        <v>0.5669742382791256</v>
      </c>
      <c r="I111" s="24">
        <f t="shared" si="18"/>
        <v>6.956258087095663</v>
      </c>
      <c r="J111" s="13">
        <f t="shared" si="19"/>
        <v>0.32145978687219473</v>
      </c>
      <c r="K111" s="13">
        <f t="shared" si="20"/>
        <v>48.38952657428381</v>
      </c>
      <c r="L111" s="45">
        <f t="shared" si="21"/>
        <v>3.944019130204071</v>
      </c>
    </row>
    <row r="112" spans="5:12" ht="12.75">
      <c r="E112" s="12">
        <f ca="1" t="shared" si="22"/>
        <v>1.7150510894711393</v>
      </c>
      <c r="F112" s="18">
        <f ca="1" t="shared" si="22"/>
        <v>-0.6403555904602469</v>
      </c>
      <c r="G112" s="24">
        <f ca="1" t="shared" si="22"/>
        <v>1.557287157992864</v>
      </c>
      <c r="H112" s="12">
        <f t="shared" si="17"/>
        <v>0.7193713001202025</v>
      </c>
      <c r="I112" s="24">
        <f t="shared" si="18"/>
        <v>11.679632476733463</v>
      </c>
      <c r="J112" s="13">
        <f t="shared" si="19"/>
        <v>0.5174950674366304</v>
      </c>
      <c r="K112" s="13">
        <f t="shared" si="20"/>
        <v>136.41381479156706</v>
      </c>
      <c r="L112" s="45">
        <f t="shared" si="21"/>
        <v>8.401992399713892</v>
      </c>
    </row>
    <row r="113" spans="5:12" ht="12.75">
      <c r="E113" s="14">
        <f ca="1">(RAND()-0.5)*2*SQRT(3)</f>
        <v>1.4504442630938363</v>
      </c>
      <c r="F113" s="26">
        <f ca="1">(RAND()-0.5)*2*SQRT(3)</f>
        <v>-0.8109995223526483</v>
      </c>
      <c r="G113" s="25">
        <f ca="1">(RAND()-0.5)*2*SQRT(3)</f>
        <v>0.35289066859511614</v>
      </c>
      <c r="H113" s="14">
        <f>$B$12*(SQRT(ABS($D$6))*$E113+SQRT(1-ABS($D$6))*F113)+$B$8</f>
        <v>0.630526111126849</v>
      </c>
      <c r="I113" s="25">
        <f>IF($D$6&gt;=0,$C$12*(SQRT(ABS($D$6))*$E113+SQRT(1-ABS($D$6))*G113)+$C$8,-$C$12*(SQRT(ABS($D$6))*$E113+SQRT(1-ABS($D$6))*G113)+$C$8)</f>
        <v>8.68104201497891</v>
      </c>
      <c r="J113" s="15">
        <f>H113^2</f>
        <v>0.3975631768127475</v>
      </c>
      <c r="K113" s="15">
        <f>I113^2</f>
        <v>75.3604904658291</v>
      </c>
      <c r="L113" s="47">
        <f>H113*I113</f>
        <v>5.473623662233437</v>
      </c>
    </row>
  </sheetData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J114"/>
  <sheetViews>
    <sheetView workbookViewId="0" topLeftCell="A1">
      <selection activeCell="A3" sqref="A3"/>
    </sheetView>
  </sheetViews>
  <sheetFormatPr defaultColWidth="11.421875" defaultRowHeight="12.75"/>
  <sheetData>
    <row r="1" spans="2:7" ht="12.75">
      <c r="B1" s="51" t="s">
        <v>77</v>
      </c>
      <c r="G1" t="s">
        <v>78</v>
      </c>
    </row>
    <row r="3" ht="12.75">
      <c r="D3" t="s">
        <v>51</v>
      </c>
    </row>
    <row r="4" spans="4:9" ht="12.75">
      <c r="D4" s="27" t="s">
        <v>18</v>
      </c>
      <c r="E4" s="28" t="s">
        <v>18</v>
      </c>
      <c r="F4" s="33" t="s">
        <v>34</v>
      </c>
      <c r="G4" s="19" t="s">
        <v>40</v>
      </c>
      <c r="H4" s="19"/>
      <c r="I4" s="20"/>
    </row>
    <row r="5" spans="2:10" ht="12.75">
      <c r="B5" t="s">
        <v>50</v>
      </c>
      <c r="D5" s="6">
        <f>VAR(B15:B114)*($B$7-1)/$B$7</f>
        <v>0.09238218197028036</v>
      </c>
      <c r="E5" s="7">
        <f>VAR(C15:C114)*($C$7-1)/$C$7</f>
        <v>0.005862295665126827</v>
      </c>
      <c r="F5" s="8">
        <f>CORREL(B15:B114,C15:C114)</f>
        <v>-0.023124235918043627</v>
      </c>
      <c r="G5" s="10" t="s">
        <v>39</v>
      </c>
      <c r="H5" s="10" t="s">
        <v>36</v>
      </c>
      <c r="I5" s="11" t="s">
        <v>37</v>
      </c>
      <c r="J5" t="s">
        <v>41</v>
      </c>
    </row>
    <row r="6" spans="2:10" ht="12.75">
      <c r="B6" s="3" t="s">
        <v>13</v>
      </c>
      <c r="C6" s="4" t="s">
        <v>14</v>
      </c>
      <c r="D6" s="9" t="s">
        <v>15</v>
      </c>
      <c r="E6" s="10" t="s">
        <v>16</v>
      </c>
      <c r="F6" s="22" t="s">
        <v>33</v>
      </c>
      <c r="G6" s="10" t="s">
        <v>36</v>
      </c>
      <c r="H6" s="7">
        <v>1</v>
      </c>
      <c r="I6" s="8">
        <f>F5</f>
        <v>-0.023124235918043627</v>
      </c>
      <c r="J6">
        <f>1+I6</f>
        <v>0.9768757640819564</v>
      </c>
    </row>
    <row r="7" spans="2:10" ht="12.75">
      <c r="B7" s="6">
        <f>COUNT(B15:B114)</f>
        <v>100</v>
      </c>
      <c r="C7" s="7">
        <f>COUNT(C15:C114)</f>
        <v>100</v>
      </c>
      <c r="D7" s="48">
        <f>SQRT(D9)</f>
        <v>0.3039443731512073</v>
      </c>
      <c r="E7" s="49">
        <f>SQRT(E9)</f>
        <v>0.07656562978991832</v>
      </c>
      <c r="F7" s="50">
        <f>F9/SQRT(D9*E9)</f>
        <v>-0.02312423591804365</v>
      </c>
      <c r="G7" s="43" t="s">
        <v>37</v>
      </c>
      <c r="H7" s="23">
        <f>F5</f>
        <v>-0.023124235918043627</v>
      </c>
      <c r="I7" s="16">
        <v>1</v>
      </c>
      <c r="J7">
        <f>1-I6</f>
        <v>1.0231242359180437</v>
      </c>
    </row>
    <row r="8" spans="2:9" ht="12.75">
      <c r="B8" s="9" t="s">
        <v>3</v>
      </c>
      <c r="C8" s="10" t="s">
        <v>3</v>
      </c>
      <c r="D8" s="9" t="s">
        <v>19</v>
      </c>
      <c r="E8" s="10" t="s">
        <v>24</v>
      </c>
      <c r="F8" s="22" t="s">
        <v>32</v>
      </c>
      <c r="G8" s="19" t="s">
        <v>35</v>
      </c>
      <c r="H8" s="19"/>
      <c r="I8" s="20"/>
    </row>
    <row r="9" spans="2:9" ht="12.75">
      <c r="B9" s="6">
        <f>AVERAGE(B15:B114)</f>
        <v>-0.03718904413319493</v>
      </c>
      <c r="C9" s="7">
        <f>AVERAGE(C15:C114)</f>
        <v>0.09376520697382108</v>
      </c>
      <c r="D9" s="48">
        <f>D11-B11^2</f>
        <v>0.09238218197028036</v>
      </c>
      <c r="E9" s="49">
        <f>E11-C11^2</f>
        <v>0.005862295665126827</v>
      </c>
      <c r="F9" s="50">
        <f>F11-B11*C11</f>
        <v>-0.0005381401041464635</v>
      </c>
      <c r="G9" s="10" t="s">
        <v>38</v>
      </c>
      <c r="H9" s="10" t="s">
        <v>36</v>
      </c>
      <c r="I9" s="11" t="s">
        <v>37</v>
      </c>
    </row>
    <row r="10" spans="2:9" ht="12.75">
      <c r="B10" s="9" t="s">
        <v>27</v>
      </c>
      <c r="C10" s="10" t="s">
        <v>27</v>
      </c>
      <c r="D10" s="9" t="s">
        <v>27</v>
      </c>
      <c r="E10" s="10" t="s">
        <v>27</v>
      </c>
      <c r="F10" s="11" t="s">
        <v>27</v>
      </c>
      <c r="G10" s="10" t="s">
        <v>36</v>
      </c>
      <c r="H10" s="7">
        <f>D9</f>
        <v>0.09238218197028036</v>
      </c>
      <c r="I10" s="8">
        <f>F9</f>
        <v>-0.0005381401041464635</v>
      </c>
    </row>
    <row r="11" spans="2:9" ht="12.75">
      <c r="B11" s="6">
        <f>B13/COUNT(B15:B114)</f>
        <v>-0.03718904413319493</v>
      </c>
      <c r="C11" s="7">
        <f>C13/COUNT(C15:C114)</f>
        <v>0.09376520697382108</v>
      </c>
      <c r="D11" s="6">
        <f>D13/COUNT(D15:D114)</f>
        <v>0.09376520697382108</v>
      </c>
      <c r="E11" s="7">
        <f>E13/COUNT(E15:E114)</f>
        <v>0.014654209703970333</v>
      </c>
      <c r="F11" s="8">
        <f>F13/COUNT(F15:F114)</f>
        <v>-0.004025178524454053</v>
      </c>
      <c r="G11" s="43" t="s">
        <v>37</v>
      </c>
      <c r="H11" s="23">
        <f>F9</f>
        <v>-0.0005381401041464635</v>
      </c>
      <c r="I11" s="16">
        <f>E9</f>
        <v>0.005862295665126827</v>
      </c>
    </row>
    <row r="12" spans="2:6" ht="12.75">
      <c r="B12" s="9" t="s">
        <v>23</v>
      </c>
      <c r="C12" s="10" t="s">
        <v>23</v>
      </c>
      <c r="D12" s="9" t="s">
        <v>23</v>
      </c>
      <c r="E12" s="10" t="s">
        <v>23</v>
      </c>
      <c r="F12" s="11" t="s">
        <v>23</v>
      </c>
    </row>
    <row r="13" spans="2:6" ht="12.75">
      <c r="B13" s="6">
        <f>SUM(B15:B114)</f>
        <v>-3.7189044133194935</v>
      </c>
      <c r="C13" s="7">
        <f>SUM(C15:C114)</f>
        <v>9.376520697382109</v>
      </c>
      <c r="D13" s="6">
        <f>SUM(D15:D114)</f>
        <v>9.376520697382109</v>
      </c>
      <c r="E13" s="7">
        <f>SUM(E15:E114)</f>
        <v>1.4654209703970333</v>
      </c>
      <c r="F13" s="8">
        <f>SUM(F15:F114)</f>
        <v>-0.40251785244540533</v>
      </c>
    </row>
    <row r="14" spans="2:6" ht="12.75">
      <c r="B14" s="9" t="s">
        <v>0</v>
      </c>
      <c r="C14" s="10" t="s">
        <v>20</v>
      </c>
      <c r="D14" s="9" t="s">
        <v>1</v>
      </c>
      <c r="E14" s="10" t="s">
        <v>21</v>
      </c>
      <c r="F14" s="11" t="s">
        <v>22</v>
      </c>
    </row>
    <row r="15" spans="2:6" ht="12.75">
      <c r="B15" s="12">
        <f ca="1">RAND()-0.5</f>
        <v>0.19334400473426228</v>
      </c>
      <c r="C15" s="18">
        <f>B15^2</f>
        <v>0.03738190416668243</v>
      </c>
      <c r="D15" s="44">
        <f aca="true" t="shared" si="0" ref="D15:D24">B15^2</f>
        <v>0.03738190416668243</v>
      </c>
      <c r="E15" s="13">
        <f aca="true" t="shared" si="1" ref="E15:E24">C15^2</f>
        <v>0.0013974067591270294</v>
      </c>
      <c r="F15" s="45">
        <f aca="true" t="shared" si="2" ref="F15:F24">B15*C15</f>
        <v>0.007227567056178787</v>
      </c>
    </row>
    <row r="16" spans="2:6" ht="12.75">
      <c r="B16" s="12">
        <f aca="true" ca="1" t="shared" si="3" ref="B16:B79">RAND()-0.5</f>
        <v>-0.4847646269037025</v>
      </c>
      <c r="C16" s="18">
        <f aca="true" t="shared" si="4" ref="C16:C79">B16^2</f>
        <v>0.23499674349708585</v>
      </c>
      <c r="D16" s="44">
        <f t="shared" si="0"/>
        <v>0.23499674349708585</v>
      </c>
      <c r="E16" s="13">
        <f t="shared" si="1"/>
        <v>0.05522346945423516</v>
      </c>
      <c r="F16" s="45">
        <f t="shared" si="2"/>
        <v>-0.11391810868494989</v>
      </c>
    </row>
    <row r="17" spans="2:6" ht="12.75">
      <c r="B17" s="12">
        <f ca="1" t="shared" si="3"/>
        <v>-0.202189714149152</v>
      </c>
      <c r="C17" s="18">
        <f t="shared" si="4"/>
        <v>0.04088068050771579</v>
      </c>
      <c r="D17" s="44">
        <f t="shared" si="0"/>
        <v>0.04088068050771579</v>
      </c>
      <c r="E17" s="13">
        <f t="shared" si="1"/>
        <v>0.0016712300387739336</v>
      </c>
      <c r="F17" s="45">
        <f t="shared" si="2"/>
        <v>-0.008265653106077865</v>
      </c>
    </row>
    <row r="18" spans="2:6" ht="12.75">
      <c r="B18" s="12">
        <f ca="1" t="shared" si="3"/>
        <v>-0.20061129694424196</v>
      </c>
      <c r="C18" s="18">
        <f t="shared" si="4"/>
        <v>0.04024489246165082</v>
      </c>
      <c r="D18" s="44">
        <f t="shared" si="0"/>
        <v>0.04024489246165082</v>
      </c>
      <c r="E18" s="13">
        <f t="shared" si="1"/>
        <v>0.001619651369249839</v>
      </c>
      <c r="F18" s="45">
        <f t="shared" si="2"/>
        <v>-0.008073580072113317</v>
      </c>
    </row>
    <row r="19" spans="2:6" ht="12.75">
      <c r="B19" s="12">
        <f ca="1" t="shared" si="3"/>
        <v>0.2806539467066138</v>
      </c>
      <c r="C19" s="18">
        <f t="shared" si="4"/>
        <v>0.07876663780199883</v>
      </c>
      <c r="D19" s="44">
        <f t="shared" si="0"/>
        <v>0.07876663780199883</v>
      </c>
      <c r="E19" s="13">
        <f t="shared" si="1"/>
        <v>0.006204183230631271</v>
      </c>
      <c r="F19" s="45">
        <f t="shared" si="2"/>
        <v>0.02210616776794133</v>
      </c>
    </row>
    <row r="20" spans="2:6" ht="12.75">
      <c r="B20" s="12">
        <f ca="1" t="shared" si="3"/>
        <v>-0.4826671613822051</v>
      </c>
      <c r="C20" s="18">
        <f t="shared" si="4"/>
        <v>0.23296758867675563</v>
      </c>
      <c r="D20" s="44">
        <f t="shared" si="0"/>
        <v>0.23296758867675563</v>
      </c>
      <c r="E20" s="13">
        <f t="shared" si="1"/>
        <v>0.054273897373862</v>
      </c>
      <c r="F20" s="45">
        <f t="shared" si="2"/>
        <v>-0.11244580472066679</v>
      </c>
    </row>
    <row r="21" spans="2:6" ht="12.75">
      <c r="B21" s="12">
        <f ca="1" t="shared" si="3"/>
        <v>0.19839259462232195</v>
      </c>
      <c r="C21" s="18">
        <f t="shared" si="4"/>
        <v>0.03935962160097697</v>
      </c>
      <c r="D21" s="44">
        <f t="shared" si="0"/>
        <v>0.03935962160097697</v>
      </c>
      <c r="E21" s="13">
        <f t="shared" si="1"/>
        <v>0.0015491798125720926</v>
      </c>
      <c r="F21" s="45">
        <f t="shared" si="2"/>
        <v>0.00780865745277061</v>
      </c>
    </row>
    <row r="22" spans="2:6" ht="12.75">
      <c r="B22" s="12">
        <f ca="1" t="shared" si="3"/>
        <v>0.3402400988045171</v>
      </c>
      <c r="C22" s="18">
        <f t="shared" si="4"/>
        <v>0.11576332483450756</v>
      </c>
      <c r="D22" s="44">
        <f t="shared" si="0"/>
        <v>0.11576332483450756</v>
      </c>
      <c r="E22" s="13">
        <f t="shared" si="1"/>
        <v>0.013401147376739714</v>
      </c>
      <c r="F22" s="45">
        <f t="shared" si="2"/>
        <v>0.03938732507963226</v>
      </c>
    </row>
    <row r="23" spans="2:6" ht="12.75">
      <c r="B23" s="12">
        <f ca="1" t="shared" si="3"/>
        <v>-0.4806809370792191</v>
      </c>
      <c r="C23" s="18">
        <f t="shared" si="4"/>
        <v>0.2310541632713562</v>
      </c>
      <c r="D23" s="44">
        <f t="shared" si="0"/>
        <v>0.2310541632713562</v>
      </c>
      <c r="E23" s="13">
        <f t="shared" si="1"/>
        <v>0.053386026365026526</v>
      </c>
      <c r="F23" s="45">
        <f t="shared" si="2"/>
        <v>-0.11106333171733039</v>
      </c>
    </row>
    <row r="24" spans="2:6" ht="12.75">
      <c r="B24" s="12">
        <f ca="1" t="shared" si="3"/>
        <v>-0.36528398160448705</v>
      </c>
      <c r="C24" s="18">
        <f t="shared" si="4"/>
        <v>0.13343238721682724</v>
      </c>
      <c r="D24" s="44">
        <f aca="true" t="shared" si="5" ref="D24:D87">B24^2</f>
        <v>0.13343238721682724</v>
      </c>
      <c r="E24" s="13">
        <f aca="true" t="shared" si="6" ref="E24:E87">C24^2</f>
        <v>0.01780420195838132</v>
      </c>
      <c r="F24" s="45">
        <f aca="true" t="shared" si="7" ref="F24:F87">B24*C24</f>
        <v>-0.048740713677554316</v>
      </c>
    </row>
    <row r="25" spans="2:6" ht="12.75">
      <c r="B25" s="12">
        <f ca="1" t="shared" si="3"/>
        <v>-0.04617184201449165</v>
      </c>
      <c r="C25" s="18">
        <f t="shared" si="4"/>
        <v>0.0021318389950111764</v>
      </c>
      <c r="D25" s="44">
        <f t="shared" si="5"/>
        <v>0.0021318389950111764</v>
      </c>
      <c r="E25" s="13">
        <f t="shared" si="6"/>
        <v>4.544737500650262E-06</v>
      </c>
      <c r="F25" s="45">
        <f t="shared" si="7"/>
        <v>-9.843093327798868E-05</v>
      </c>
    </row>
    <row r="26" spans="2:6" ht="12.75">
      <c r="B26" s="12">
        <f ca="1" t="shared" si="3"/>
        <v>0.07519109822047287</v>
      </c>
      <c r="C26" s="18">
        <f t="shared" si="4"/>
        <v>0.005653701251600799</v>
      </c>
      <c r="D26" s="44">
        <f t="shared" si="5"/>
        <v>0.005653701251600799</v>
      </c>
      <c r="E26" s="13">
        <f t="shared" si="6"/>
        <v>3.196433784235244E-05</v>
      </c>
      <c r="F26" s="45">
        <f t="shared" si="7"/>
        <v>0.0004251080061183261</v>
      </c>
    </row>
    <row r="27" spans="2:6" ht="12.75">
      <c r="B27" s="12">
        <f ca="1" t="shared" si="3"/>
        <v>0.40322783235500825</v>
      </c>
      <c r="C27" s="18">
        <f t="shared" si="4"/>
        <v>0.16259268478571864</v>
      </c>
      <c r="D27" s="44">
        <f t="shared" si="5"/>
        <v>0.16259268478571864</v>
      </c>
      <c r="E27" s="13">
        <f t="shared" si="6"/>
        <v>0.026436381145828063</v>
      </c>
      <c r="F27" s="45">
        <f t="shared" si="7"/>
        <v>0.06556189584292646</v>
      </c>
    </row>
    <row r="28" spans="2:6" ht="12.75">
      <c r="B28" s="12">
        <f ca="1" t="shared" si="3"/>
        <v>0.26425937832403434</v>
      </c>
      <c r="C28" s="18">
        <f t="shared" si="4"/>
        <v>0.06983301903220511</v>
      </c>
      <c r="D28" s="44">
        <f t="shared" si="5"/>
        <v>0.06983301903220511</v>
      </c>
      <c r="E28" s="13">
        <f t="shared" si="6"/>
        <v>0.0048766505471523214</v>
      </c>
      <c r="F28" s="45">
        <f t="shared" si="7"/>
        <v>0.018454030195940982</v>
      </c>
    </row>
    <row r="29" spans="2:6" ht="12.75">
      <c r="B29" s="12">
        <f ca="1" t="shared" si="3"/>
        <v>-0.4676102432027891</v>
      </c>
      <c r="C29" s="18">
        <f t="shared" si="4"/>
        <v>0.21865933954817157</v>
      </c>
      <c r="D29" s="44">
        <f t="shared" si="5"/>
        <v>0.21865933954817157</v>
      </c>
      <c r="E29" s="13">
        <f t="shared" si="6"/>
        <v>0.04781190677164259</v>
      </c>
      <c r="F29" s="45">
        <f t="shared" si="7"/>
        <v>-0.10224734694468175</v>
      </c>
    </row>
    <row r="30" spans="2:6" ht="12.75">
      <c r="B30" s="12">
        <f ca="1" t="shared" si="3"/>
        <v>0.22057137721725617</v>
      </c>
      <c r="C30" s="18">
        <f t="shared" si="4"/>
        <v>0.04865173244751712</v>
      </c>
      <c r="D30" s="44">
        <f t="shared" si="5"/>
        <v>0.04865173244751712</v>
      </c>
      <c r="E30" s="13">
        <f t="shared" si="6"/>
        <v>0.00236699107014479</v>
      </c>
      <c r="F30" s="45">
        <f t="shared" si="7"/>
        <v>0.01073117962995432</v>
      </c>
    </row>
    <row r="31" spans="2:6" ht="12.75">
      <c r="B31" s="12">
        <f ca="1" t="shared" si="3"/>
        <v>-0.35814060210997223</v>
      </c>
      <c r="C31" s="18">
        <f t="shared" si="4"/>
        <v>0.12826469087969344</v>
      </c>
      <c r="D31" s="44">
        <f t="shared" si="5"/>
        <v>0.12826469087969344</v>
      </c>
      <c r="E31" s="13">
        <f t="shared" si="6"/>
        <v>0.016451830926463313</v>
      </c>
      <c r="F31" s="45">
        <f t="shared" si="7"/>
        <v>-0.045936793621102874</v>
      </c>
    </row>
    <row r="32" spans="2:6" ht="12.75">
      <c r="B32" s="12">
        <f ca="1" t="shared" si="3"/>
        <v>-0.3258287614862896</v>
      </c>
      <c r="C32" s="18">
        <f t="shared" si="4"/>
        <v>0.10616438181168938</v>
      </c>
      <c r="D32" s="44">
        <f t="shared" si="5"/>
        <v>0.10616438181168938</v>
      </c>
      <c r="E32" s="13">
        <f t="shared" si="6"/>
        <v>0.011270875965458164</v>
      </c>
      <c r="F32" s="45">
        <f t="shared" si="7"/>
        <v>-0.03459140903966032</v>
      </c>
    </row>
    <row r="33" spans="2:6" ht="12.75">
      <c r="B33" s="12">
        <f ca="1" t="shared" si="3"/>
        <v>-0.4736704278121717</v>
      </c>
      <c r="C33" s="18">
        <f t="shared" si="4"/>
        <v>0.2243636741837658</v>
      </c>
      <c r="D33" s="44">
        <f t="shared" si="5"/>
        <v>0.2243636741837658</v>
      </c>
      <c r="E33" s="13">
        <f t="shared" si="6"/>
        <v>0.050339058293239015</v>
      </c>
      <c r="F33" s="45">
        <f t="shared" si="7"/>
        <v>-0.10627443753613505</v>
      </c>
    </row>
    <row r="34" spans="2:6" ht="12.75">
      <c r="B34" s="12">
        <f ca="1" t="shared" si="3"/>
        <v>-0.02130696699687018</v>
      </c>
      <c r="C34" s="18">
        <f t="shared" si="4"/>
        <v>0.00045398684260571505</v>
      </c>
      <c r="D34" s="44">
        <f t="shared" si="5"/>
        <v>0.00045398684260571505</v>
      </c>
      <c r="E34" s="13">
        <f t="shared" si="6"/>
        <v>2.0610405325910628E-07</v>
      </c>
      <c r="F34" s="45">
        <f t="shared" si="7"/>
        <v>-9.673082672413268E-06</v>
      </c>
    </row>
    <row r="35" spans="2:6" ht="12.75">
      <c r="B35" s="12">
        <f ca="1" t="shared" si="3"/>
        <v>0.29263128605142086</v>
      </c>
      <c r="C35" s="18">
        <f t="shared" si="4"/>
        <v>0.0856330695761085</v>
      </c>
      <c r="D35" s="44">
        <f t="shared" si="5"/>
        <v>0.0856330695761085</v>
      </c>
      <c r="E35" s="13">
        <f t="shared" si="6"/>
        <v>0.007333022605026639</v>
      </c>
      <c r="F35" s="45">
        <f t="shared" si="7"/>
        <v>0.025058915278587432</v>
      </c>
    </row>
    <row r="36" spans="2:6" ht="12.75">
      <c r="B36" s="12">
        <f ca="1" t="shared" si="3"/>
        <v>-0.18764973013535613</v>
      </c>
      <c r="C36" s="18">
        <f t="shared" si="4"/>
        <v>0.03521242121987198</v>
      </c>
      <c r="D36" s="44">
        <f t="shared" si="5"/>
        <v>0.03521242121987198</v>
      </c>
      <c r="E36" s="13">
        <f t="shared" si="6"/>
        <v>0.0012399146081656907</v>
      </c>
      <c r="F36" s="45">
        <f t="shared" si="7"/>
        <v>-0.006607601339321465</v>
      </c>
    </row>
    <row r="37" spans="2:6" ht="12.75">
      <c r="B37" s="12">
        <f ca="1" t="shared" si="3"/>
        <v>-0.12375248592594978</v>
      </c>
      <c r="C37" s="18">
        <f t="shared" si="4"/>
        <v>0.015314677772852399</v>
      </c>
      <c r="D37" s="44">
        <f t="shared" si="5"/>
        <v>0.015314677772852399</v>
      </c>
      <c r="E37" s="13">
        <f t="shared" si="6"/>
        <v>0.00023453935528629932</v>
      </c>
      <c r="F37" s="45">
        <f t="shared" si="7"/>
        <v>-0.0018952294455453725</v>
      </c>
    </row>
    <row r="38" spans="2:6" ht="12.75">
      <c r="B38" s="12">
        <f ca="1" t="shared" si="3"/>
        <v>0.13619640573927771</v>
      </c>
      <c r="C38" s="18">
        <f t="shared" si="4"/>
        <v>0.01854946093629796</v>
      </c>
      <c r="D38" s="44">
        <f t="shared" si="5"/>
        <v>0.01854946093629796</v>
      </c>
      <c r="E38" s="13">
        <f t="shared" si="6"/>
        <v>0.00034408250102724395</v>
      </c>
      <c r="F38" s="45">
        <f t="shared" si="7"/>
        <v>0.0025263699079249194</v>
      </c>
    </row>
    <row r="39" spans="2:6" ht="12.75">
      <c r="B39" s="12">
        <f ca="1" t="shared" si="3"/>
        <v>-0.1649460967724179</v>
      </c>
      <c r="C39" s="18">
        <f t="shared" si="4"/>
        <v>0.027207214840455848</v>
      </c>
      <c r="D39" s="44">
        <f t="shared" si="5"/>
        <v>0.027207214840455848</v>
      </c>
      <c r="E39" s="13">
        <f t="shared" si="6"/>
        <v>0.000740232539374721</v>
      </c>
      <c r="F39" s="45">
        <f t="shared" si="7"/>
        <v>-0.004487723891981795</v>
      </c>
    </row>
    <row r="40" spans="2:6" ht="12.75">
      <c r="B40" s="12">
        <f ca="1" t="shared" si="3"/>
        <v>0.15510200032284382</v>
      </c>
      <c r="C40" s="18">
        <f t="shared" si="4"/>
        <v>0.024056630504147445</v>
      </c>
      <c r="D40" s="44">
        <f t="shared" si="5"/>
        <v>0.024056630504147445</v>
      </c>
      <c r="E40" s="13">
        <f t="shared" si="6"/>
        <v>0.0005787214712130774</v>
      </c>
      <c r="F40" s="45">
        <f t="shared" si="7"/>
        <v>0.0037312315122208116</v>
      </c>
    </row>
    <row r="41" spans="2:6" ht="12.75">
      <c r="B41" s="12">
        <f ca="1" t="shared" si="3"/>
        <v>-0.34150259101156544</v>
      </c>
      <c r="C41" s="18">
        <f t="shared" si="4"/>
        <v>0.11662401966761253</v>
      </c>
      <c r="D41" s="44">
        <f t="shared" si="5"/>
        <v>0.11662401966761253</v>
      </c>
      <c r="E41" s="13">
        <f t="shared" si="6"/>
        <v>0.013601161963431673</v>
      </c>
      <c r="F41" s="45">
        <f t="shared" si="7"/>
        <v>-0.03982740489067345</v>
      </c>
    </row>
    <row r="42" spans="2:6" ht="12.75">
      <c r="B42" s="12">
        <f ca="1" t="shared" si="3"/>
        <v>-0.3082885594565692</v>
      </c>
      <c r="C42" s="18">
        <f t="shared" si="4"/>
        <v>0.09504183589180659</v>
      </c>
      <c r="D42" s="44">
        <f t="shared" si="5"/>
        <v>0.09504183589180659</v>
      </c>
      <c r="E42" s="13">
        <f t="shared" si="6"/>
        <v>0.009032950569685096</v>
      </c>
      <c r="F42" s="45">
        <f t="shared" si="7"/>
        <v>-0.029300310675192707</v>
      </c>
    </row>
    <row r="43" spans="2:6" ht="12.75">
      <c r="B43" s="12">
        <f ca="1" t="shared" si="3"/>
        <v>-0.43104547181807273</v>
      </c>
      <c r="C43" s="18">
        <f t="shared" si="4"/>
        <v>0.18580019877486492</v>
      </c>
      <c r="D43" s="44">
        <f t="shared" si="5"/>
        <v>0.18580019877486492</v>
      </c>
      <c r="E43" s="13">
        <f t="shared" si="6"/>
        <v>0.03452171386477931</v>
      </c>
      <c r="F43" s="45">
        <f t="shared" si="7"/>
        <v>-0.08008833434480335</v>
      </c>
    </row>
    <row r="44" spans="2:6" ht="12.75">
      <c r="B44" s="12">
        <f ca="1" t="shared" si="3"/>
        <v>0.018121018224839247</v>
      </c>
      <c r="C44" s="18">
        <f t="shared" si="4"/>
        <v>0.00032837130150495614</v>
      </c>
      <c r="D44" s="44">
        <f t="shared" si="5"/>
        <v>0.00032837130150495614</v>
      </c>
      <c r="E44" s="13">
        <f t="shared" si="6"/>
        <v>1.0782771165205882E-07</v>
      </c>
      <c r="F44" s="45">
        <f t="shared" si="7"/>
        <v>5.950422339085493E-06</v>
      </c>
    </row>
    <row r="45" spans="2:6" ht="12.75">
      <c r="B45" s="12">
        <f ca="1" t="shared" si="3"/>
        <v>-0.19210807671996566</v>
      </c>
      <c r="C45" s="18">
        <f t="shared" si="4"/>
        <v>0.03690551314104421</v>
      </c>
      <c r="D45" s="44">
        <f t="shared" si="5"/>
        <v>0.03690551314104421</v>
      </c>
      <c r="E45" s="13">
        <f t="shared" si="6"/>
        <v>0.001362016900203787</v>
      </c>
      <c r="F45" s="45">
        <f t="shared" si="7"/>
        <v>-0.007089847149889422</v>
      </c>
    </row>
    <row r="46" spans="2:6" ht="12.75">
      <c r="B46" s="12">
        <f ca="1" t="shared" si="3"/>
        <v>-0.2556080968152781</v>
      </c>
      <c r="C46" s="18">
        <f t="shared" si="4"/>
        <v>0.06533549915752856</v>
      </c>
      <c r="D46" s="44">
        <f t="shared" si="5"/>
        <v>0.06533549915752856</v>
      </c>
      <c r="E46" s="13">
        <f t="shared" si="6"/>
        <v>0.004268727450163416</v>
      </c>
      <c r="F46" s="45">
        <f t="shared" si="7"/>
        <v>-0.01670028259413208</v>
      </c>
    </row>
    <row r="47" spans="2:6" ht="12.75">
      <c r="B47" s="12">
        <f ca="1" t="shared" si="3"/>
        <v>-0.3377920194220847</v>
      </c>
      <c r="C47" s="18">
        <f t="shared" si="4"/>
        <v>0.11410344838525005</v>
      </c>
      <c r="D47" s="44">
        <f t="shared" si="5"/>
        <v>0.11410344838525005</v>
      </c>
      <c r="E47" s="13">
        <f t="shared" si="6"/>
        <v>0.013019596933405422</v>
      </c>
      <c r="F47" s="45">
        <f t="shared" si="7"/>
        <v>-0.03854323425307722</v>
      </c>
    </row>
    <row r="48" spans="2:6" ht="12.75">
      <c r="B48" s="12">
        <f ca="1" t="shared" si="3"/>
        <v>-0.455567078393603</v>
      </c>
      <c r="C48" s="18">
        <f t="shared" si="4"/>
        <v>0.20754136291608322</v>
      </c>
      <c r="D48" s="44">
        <f t="shared" si="5"/>
        <v>0.20754136291608322</v>
      </c>
      <c r="E48" s="13">
        <f t="shared" si="6"/>
        <v>0.043073417321065365</v>
      </c>
      <c r="F48" s="45">
        <f t="shared" si="7"/>
        <v>-0.0945490123495065</v>
      </c>
    </row>
    <row r="49" spans="2:6" ht="12.75">
      <c r="B49" s="12">
        <f ca="1" t="shared" si="3"/>
        <v>-0.2886161195908563</v>
      </c>
      <c r="C49" s="18">
        <f t="shared" si="4"/>
        <v>0.08329926448768347</v>
      </c>
      <c r="D49" s="44">
        <f t="shared" si="5"/>
        <v>0.08329926448768347</v>
      </c>
      <c r="E49" s="13">
        <f t="shared" si="6"/>
        <v>0.006938767464189045</v>
      </c>
      <c r="F49" s="45">
        <f t="shared" si="7"/>
        <v>-0.024041510481207624</v>
      </c>
    </row>
    <row r="50" spans="2:6" ht="12.75">
      <c r="B50" s="12">
        <f ca="1" t="shared" si="3"/>
        <v>-0.006264375313613124</v>
      </c>
      <c r="C50" s="18">
        <f t="shared" si="4"/>
        <v>3.924239806980553E-05</v>
      </c>
      <c r="D50" s="44">
        <f t="shared" si="5"/>
        <v>3.924239806980553E-05</v>
      </c>
      <c r="E50" s="13">
        <f t="shared" si="6"/>
        <v>1.5399658062690765E-09</v>
      </c>
      <c r="F50" s="45">
        <f t="shared" si="7"/>
        <v>-2.4582910971546906E-07</v>
      </c>
    </row>
    <row r="51" spans="2:6" ht="12.75">
      <c r="B51" s="12">
        <f ca="1" t="shared" si="3"/>
        <v>0.3298483655344917</v>
      </c>
      <c r="C51" s="18">
        <f t="shared" si="4"/>
        <v>0.10879994424577566</v>
      </c>
      <c r="D51" s="44">
        <f t="shared" si="5"/>
        <v>0.10879994424577566</v>
      </c>
      <c r="E51" s="13">
        <f t="shared" si="6"/>
        <v>0.011837427867883893</v>
      </c>
      <c r="F51" s="45">
        <f t="shared" si="7"/>
        <v>0.035887483779712924</v>
      </c>
    </row>
    <row r="52" spans="2:6" ht="12.75">
      <c r="B52" s="12">
        <f ca="1" t="shared" si="3"/>
        <v>-0.25635717516338596</v>
      </c>
      <c r="C52" s="18">
        <f t="shared" si="4"/>
        <v>0.06571900125775096</v>
      </c>
      <c r="D52" s="44">
        <f t="shared" si="5"/>
        <v>0.06571900125775096</v>
      </c>
      <c r="E52" s="13">
        <f t="shared" si="6"/>
        <v>0.004318987126316272</v>
      </c>
      <c r="F52" s="45">
        <f t="shared" si="7"/>
        <v>-0.016847537516996046</v>
      </c>
    </row>
    <row r="53" spans="2:6" ht="12.75">
      <c r="B53" s="12">
        <f ca="1" t="shared" si="3"/>
        <v>0.223398513714133</v>
      </c>
      <c r="C53" s="18">
        <f t="shared" si="4"/>
        <v>0.04990689592968367</v>
      </c>
      <c r="D53" s="44">
        <f t="shared" si="5"/>
        <v>0.04990689592968367</v>
      </c>
      <c r="E53" s="13">
        <f t="shared" si="6"/>
        <v>0.0024906982613362764</v>
      </c>
      <c r="F53" s="45">
        <f t="shared" si="7"/>
        <v>0.011149126374777246</v>
      </c>
    </row>
    <row r="54" spans="2:6" ht="12.75">
      <c r="B54" s="12">
        <f ca="1" t="shared" si="3"/>
        <v>-0.4095005741509308</v>
      </c>
      <c r="C54" s="18">
        <f t="shared" si="4"/>
        <v>0.16769072022994194</v>
      </c>
      <c r="D54" s="44">
        <f t="shared" si="5"/>
        <v>0.16769072022994194</v>
      </c>
      <c r="E54" s="13">
        <f t="shared" si="6"/>
        <v>0.028120177651236658</v>
      </c>
      <c r="F54" s="45">
        <f t="shared" si="7"/>
        <v>-0.06866944621394433</v>
      </c>
    </row>
    <row r="55" spans="2:6" ht="12.75">
      <c r="B55" s="12">
        <f ca="1" t="shared" si="3"/>
        <v>-0.3548219748193828</v>
      </c>
      <c r="C55" s="18">
        <f t="shared" si="4"/>
        <v>0.12589863381472674</v>
      </c>
      <c r="D55" s="44">
        <f t="shared" si="5"/>
        <v>0.12589863381472674</v>
      </c>
      <c r="E55" s="13">
        <f t="shared" si="6"/>
        <v>0.015850465996414657</v>
      </c>
      <c r="F55" s="45">
        <f t="shared" si="7"/>
        <v>-0.04467160187720367</v>
      </c>
    </row>
    <row r="56" spans="2:6" ht="12.75">
      <c r="B56" s="12">
        <f ca="1" t="shared" si="3"/>
        <v>-0.3713602103708138</v>
      </c>
      <c r="C56" s="18">
        <f t="shared" si="4"/>
        <v>0.13790840584665506</v>
      </c>
      <c r="D56" s="44">
        <f t="shared" si="5"/>
        <v>0.13790840584665506</v>
      </c>
      <c r="E56" s="13">
        <f t="shared" si="6"/>
        <v>0.019018728403165725</v>
      </c>
      <c r="F56" s="45">
        <f t="shared" si="7"/>
        <v>-0.05121369460711739</v>
      </c>
    </row>
    <row r="57" spans="2:6" ht="12.75">
      <c r="B57" s="12">
        <f ca="1" t="shared" si="3"/>
        <v>-0.4201442198759642</v>
      </c>
      <c r="C57" s="18">
        <f t="shared" si="4"/>
        <v>0.17652116549518254</v>
      </c>
      <c r="D57" s="44">
        <f t="shared" si="5"/>
        <v>0.17652116549518254</v>
      </c>
      <c r="E57" s="13">
        <f t="shared" si="6"/>
        <v>0.031159721867777622</v>
      </c>
      <c r="F57" s="45">
        <f t="shared" si="7"/>
        <v>-0.07416434736856943</v>
      </c>
    </row>
    <row r="58" spans="2:6" ht="12.75">
      <c r="B58" s="12">
        <f ca="1" t="shared" si="3"/>
        <v>0.3818898996139177</v>
      </c>
      <c r="C58" s="18">
        <f t="shared" si="4"/>
        <v>0.14583989542712816</v>
      </c>
      <c r="D58" s="44">
        <f t="shared" si="5"/>
        <v>0.14583989542712816</v>
      </c>
      <c r="E58" s="13">
        <f t="shared" si="6"/>
        <v>0.021269275098195678</v>
      </c>
      <c r="F58" s="45">
        <f t="shared" si="7"/>
        <v>0.05569478302437023</v>
      </c>
    </row>
    <row r="59" spans="2:6" ht="12.75">
      <c r="B59" s="12">
        <f ca="1" t="shared" si="3"/>
        <v>-0.2942852769831672</v>
      </c>
      <c r="C59" s="18">
        <f t="shared" si="4"/>
        <v>0.08660382424905944</v>
      </c>
      <c r="D59" s="44">
        <f t="shared" si="5"/>
        <v>0.08660382424905944</v>
      </c>
      <c r="E59" s="13">
        <f t="shared" si="6"/>
        <v>0.007500222374561975</v>
      </c>
      <c r="F59" s="45">
        <f t="shared" si="7"/>
        <v>-0.025486230406935987</v>
      </c>
    </row>
    <row r="60" spans="2:6" ht="12.75">
      <c r="B60" s="12">
        <f ca="1" t="shared" si="3"/>
        <v>-0.3105227490796221</v>
      </c>
      <c r="C60" s="18">
        <f t="shared" si="4"/>
        <v>0.09642437769596593</v>
      </c>
      <c r="D60" s="44">
        <f t="shared" si="5"/>
        <v>0.09642437769596593</v>
      </c>
      <c r="E60" s="13">
        <f t="shared" si="6"/>
        <v>0.009297660614054291</v>
      </c>
      <c r="F60" s="45">
        <f t="shared" si="7"/>
        <v>-0.029941962840443134</v>
      </c>
    </row>
    <row r="61" spans="2:6" ht="12.75">
      <c r="B61" s="12">
        <f ca="1" t="shared" si="3"/>
        <v>-0.12525901643789705</v>
      </c>
      <c r="C61" s="18">
        <f t="shared" si="4"/>
        <v>0.015689821198989363</v>
      </c>
      <c r="D61" s="44">
        <f t="shared" si="5"/>
        <v>0.015689821198989363</v>
      </c>
      <c r="E61" s="13">
        <f t="shared" si="6"/>
        <v>0.000246170489256256</v>
      </c>
      <c r="F61" s="45">
        <f t="shared" si="7"/>
        <v>-0.0019652915714718742</v>
      </c>
    </row>
    <row r="62" spans="2:6" ht="12.75">
      <c r="B62" s="12">
        <f ca="1" t="shared" si="3"/>
        <v>-0.0609316027093918</v>
      </c>
      <c r="C62" s="18">
        <f t="shared" si="4"/>
        <v>0.0037126602087351615</v>
      </c>
      <c r="D62" s="44">
        <f t="shared" si="5"/>
        <v>0.0037126602087351615</v>
      </c>
      <c r="E62" s="13">
        <f t="shared" si="6"/>
        <v>1.3783845825525413E-05</v>
      </c>
      <c r="F62" s="45">
        <f t="shared" si="7"/>
        <v>-0.0002262183368336185</v>
      </c>
    </row>
    <row r="63" spans="2:6" ht="12.75">
      <c r="B63" s="12">
        <f ca="1" t="shared" si="3"/>
        <v>0.12304611693858125</v>
      </c>
      <c r="C63" s="18">
        <f t="shared" si="4"/>
        <v>0.015140346893663012</v>
      </c>
      <c r="D63" s="44">
        <f t="shared" si="5"/>
        <v>0.015140346893663012</v>
      </c>
      <c r="E63" s="13">
        <f t="shared" si="6"/>
        <v>0.00022923010406045123</v>
      </c>
      <c r="F63" s="45">
        <f t="shared" si="7"/>
        <v>0.0018629608943683445</v>
      </c>
    </row>
    <row r="64" spans="2:6" ht="12.75">
      <c r="B64" s="12">
        <f ca="1" t="shared" si="3"/>
        <v>0.13040809512936624</v>
      </c>
      <c r="C64" s="18">
        <f t="shared" si="4"/>
        <v>0.017006271275269835</v>
      </c>
      <c r="D64" s="44">
        <f t="shared" si="5"/>
        <v>0.017006271275269835</v>
      </c>
      <c r="E64" s="13">
        <f t="shared" si="6"/>
        <v>0.0002892132626880679</v>
      </c>
      <c r="F64" s="45">
        <f t="shared" si="7"/>
        <v>0.002217755442261197</v>
      </c>
    </row>
    <row r="65" spans="2:6" ht="12.75">
      <c r="B65" s="12">
        <f ca="1" t="shared" si="3"/>
        <v>-0.35255454952042453</v>
      </c>
      <c r="C65" s="18">
        <f t="shared" si="4"/>
        <v>0.12429471038754947</v>
      </c>
      <c r="D65" s="44">
        <f t="shared" si="5"/>
        <v>0.12429471038754947</v>
      </c>
      <c r="E65" s="13">
        <f t="shared" si="6"/>
        <v>0.015449175030324797</v>
      </c>
      <c r="F65" s="45">
        <f t="shared" si="7"/>
        <v>-0.04382066562845413</v>
      </c>
    </row>
    <row r="66" spans="2:6" ht="12.75">
      <c r="B66" s="12">
        <f ca="1" t="shared" si="3"/>
        <v>0.38086721382093014</v>
      </c>
      <c r="C66" s="18">
        <f t="shared" si="4"/>
        <v>0.14505983456371813</v>
      </c>
      <c r="D66" s="44">
        <f t="shared" si="5"/>
        <v>0.14505983456371813</v>
      </c>
      <c r="E66" s="13">
        <f t="shared" si="6"/>
        <v>0.021042355603653272</v>
      </c>
      <c r="F66" s="45">
        <f t="shared" si="7"/>
        <v>0.05524853502760838</v>
      </c>
    </row>
    <row r="67" spans="2:6" ht="12.75">
      <c r="B67" s="12">
        <f ca="1" t="shared" si="3"/>
        <v>-0.2887386683685076</v>
      </c>
      <c r="C67" s="18">
        <f t="shared" si="4"/>
        <v>0.08337001861121901</v>
      </c>
      <c r="D67" s="44">
        <f t="shared" si="5"/>
        <v>0.08337001861121901</v>
      </c>
      <c r="E67" s="13">
        <f t="shared" si="6"/>
        <v>0.006950560003235004</v>
      </c>
      <c r="F67" s="45">
        <f t="shared" si="7"/>
        <v>-0.024072148155661072</v>
      </c>
    </row>
    <row r="68" spans="2:6" ht="12.75">
      <c r="B68" s="12">
        <f ca="1" t="shared" si="3"/>
        <v>-0.3340582710853566</v>
      </c>
      <c r="C68" s="18">
        <f t="shared" si="4"/>
        <v>0.11159492848053758</v>
      </c>
      <c r="D68" s="44">
        <f t="shared" si="5"/>
        <v>0.11159492848053758</v>
      </c>
      <c r="E68" s="13">
        <f t="shared" si="6"/>
        <v>0.012453428062576297</v>
      </c>
      <c r="F68" s="45">
        <f t="shared" si="7"/>
        <v>-0.0372792088701024</v>
      </c>
    </row>
    <row r="69" spans="2:6" ht="12.75">
      <c r="B69" s="12">
        <f ca="1" t="shared" si="3"/>
        <v>0.4094185116691049</v>
      </c>
      <c r="C69" s="18">
        <f t="shared" si="4"/>
        <v>0.16762351769734501</v>
      </c>
      <c r="D69" s="44">
        <f t="shared" si="5"/>
        <v>0.16762351769734501</v>
      </c>
      <c r="E69" s="13">
        <f t="shared" si="6"/>
        <v>0.028097643685232137</v>
      </c>
      <c r="F69" s="45">
        <f t="shared" si="7"/>
        <v>0.06862817113638686</v>
      </c>
    </row>
    <row r="70" spans="2:6" ht="12.75">
      <c r="B70" s="12">
        <f ca="1" t="shared" si="3"/>
        <v>0.09623398783471693</v>
      </c>
      <c r="C70" s="18">
        <f t="shared" si="4"/>
        <v>0.009260980414572446</v>
      </c>
      <c r="D70" s="44">
        <f t="shared" si="5"/>
        <v>0.009260980414572446</v>
      </c>
      <c r="E70" s="13">
        <f t="shared" si="6"/>
        <v>8.576575823909444E-05</v>
      </c>
      <c r="F70" s="45">
        <f t="shared" si="7"/>
        <v>0.0008912210765535165</v>
      </c>
    </row>
    <row r="71" spans="2:6" ht="12.75">
      <c r="B71" s="12">
        <f ca="1" t="shared" si="3"/>
        <v>0.45123436988968035</v>
      </c>
      <c r="C71" s="18">
        <f t="shared" si="4"/>
        <v>0.20361245656973687</v>
      </c>
      <c r="D71" s="44">
        <f t="shared" si="5"/>
        <v>0.20361245656973687</v>
      </c>
      <c r="E71" s="13">
        <f t="shared" si="6"/>
        <v>0.041458032470362984</v>
      </c>
      <c r="F71" s="45">
        <f t="shared" si="7"/>
        <v>0.09187693854193513</v>
      </c>
    </row>
    <row r="72" spans="2:6" ht="12.75">
      <c r="B72" s="12">
        <f ca="1" t="shared" si="3"/>
        <v>-0.2657196164626421</v>
      </c>
      <c r="C72" s="18">
        <f t="shared" si="4"/>
        <v>0.07060691457305361</v>
      </c>
      <c r="D72" s="44">
        <f t="shared" si="5"/>
        <v>0.07060691457305361</v>
      </c>
      <c r="E72" s="13">
        <f t="shared" si="6"/>
        <v>0.00498533638552649</v>
      </c>
      <c r="F72" s="45">
        <f t="shared" si="7"/>
        <v>-0.01876164225996234</v>
      </c>
    </row>
    <row r="73" spans="2:6" ht="12.75">
      <c r="B73" s="12">
        <f ca="1" t="shared" si="3"/>
        <v>-0.06592970100987583</v>
      </c>
      <c r="C73" s="18">
        <f t="shared" si="4"/>
        <v>0.004346725475251622</v>
      </c>
      <c r="D73" s="44">
        <f t="shared" si="5"/>
        <v>0.004346725475251622</v>
      </c>
      <c r="E73" s="13">
        <f t="shared" si="6"/>
        <v>1.889402235720144E-05</v>
      </c>
      <c r="F73" s="45">
        <f t="shared" si="7"/>
        <v>-0.00028657831095534985</v>
      </c>
    </row>
    <row r="74" spans="2:6" ht="12.75">
      <c r="B74" s="12">
        <f ca="1" t="shared" si="3"/>
        <v>0.11091646863757187</v>
      </c>
      <c r="C74" s="18">
        <f t="shared" si="4"/>
        <v>0.012302463015029465</v>
      </c>
      <c r="D74" s="44">
        <f t="shared" si="5"/>
        <v>0.012302463015029465</v>
      </c>
      <c r="E74" s="13">
        <f t="shared" si="6"/>
        <v>0.00015135059623616788</v>
      </c>
      <c r="F74" s="45">
        <f t="shared" si="7"/>
        <v>0.0013645457531714035</v>
      </c>
    </row>
    <row r="75" spans="2:6" ht="12.75">
      <c r="B75" s="12">
        <f ca="1" t="shared" si="3"/>
        <v>0.4332688205047024</v>
      </c>
      <c r="C75" s="18">
        <f t="shared" si="4"/>
        <v>0.18772187082153602</v>
      </c>
      <c r="D75" s="44">
        <f t="shared" si="5"/>
        <v>0.18772187082153602</v>
      </c>
      <c r="E75" s="13">
        <f t="shared" si="6"/>
        <v>0.035239500784737456</v>
      </c>
      <c r="F75" s="45">
        <f t="shared" si="7"/>
        <v>0.08133403355378302</v>
      </c>
    </row>
    <row r="76" spans="2:6" ht="12.75">
      <c r="B76" s="12">
        <f ca="1" t="shared" si="3"/>
        <v>-0.46425546655398886</v>
      </c>
      <c r="C76" s="18">
        <f t="shared" si="4"/>
        <v>0.21553313822526188</v>
      </c>
      <c r="D76" s="44">
        <f t="shared" si="5"/>
        <v>0.21553313822526188</v>
      </c>
      <c r="E76" s="13">
        <f t="shared" si="6"/>
        <v>0.046454533673229846</v>
      </c>
      <c r="F76" s="45">
        <f t="shared" si="7"/>
        <v>-0.10006243764461432</v>
      </c>
    </row>
    <row r="77" spans="2:6" ht="12.75">
      <c r="B77" s="12">
        <f ca="1" t="shared" si="3"/>
        <v>0.07331501805259277</v>
      </c>
      <c r="C77" s="18">
        <f t="shared" si="4"/>
        <v>0.005375091872052005</v>
      </c>
      <c r="D77" s="44">
        <f t="shared" si="5"/>
        <v>0.005375091872052005</v>
      </c>
      <c r="E77" s="13">
        <f t="shared" si="6"/>
        <v>2.8891612632999525E-05</v>
      </c>
      <c r="F77" s="45">
        <f t="shared" si="7"/>
        <v>0.0003940749576338374</v>
      </c>
    </row>
    <row r="78" spans="2:6" ht="12.75">
      <c r="B78" s="12">
        <f ca="1" t="shared" si="3"/>
        <v>0.07601346598998826</v>
      </c>
      <c r="C78" s="18">
        <f t="shared" si="4"/>
        <v>0.005778047011811102</v>
      </c>
      <c r="D78" s="44">
        <f t="shared" si="5"/>
        <v>0.005778047011811102</v>
      </c>
      <c r="E78" s="13">
        <f t="shared" si="6"/>
        <v>3.338582727069921E-05</v>
      </c>
      <c r="F78" s="45">
        <f t="shared" si="7"/>
        <v>0.0004392093800208565</v>
      </c>
    </row>
    <row r="79" spans="2:6" ht="12.75">
      <c r="B79" s="12">
        <f ca="1" t="shared" si="3"/>
        <v>0.07751881970404728</v>
      </c>
      <c r="C79" s="18">
        <f t="shared" si="4"/>
        <v>0.006009167408308589</v>
      </c>
      <c r="D79" s="44">
        <f t="shared" si="5"/>
        <v>0.006009167408308589</v>
      </c>
      <c r="E79" s="13">
        <f t="shared" si="6"/>
        <v>3.611009294107817E-05</v>
      </c>
      <c r="F79" s="45">
        <f t="shared" si="7"/>
        <v>0.0004658235648961106</v>
      </c>
    </row>
    <row r="80" spans="2:6" ht="12.75">
      <c r="B80" s="12">
        <f aca="true" ca="1" t="shared" si="8" ref="B80:B113">RAND()-0.5</f>
        <v>-0.2720695255237402</v>
      </c>
      <c r="C80" s="18">
        <f aca="true" t="shared" si="9" ref="C80:C113">B80^2</f>
        <v>0.07402182671871312</v>
      </c>
      <c r="D80" s="44">
        <f t="shared" si="5"/>
        <v>0.07402182671871312</v>
      </c>
      <c r="E80" s="13">
        <f t="shared" si="6"/>
        <v>0.005479230830775191</v>
      </c>
      <c r="F80" s="45">
        <f t="shared" si="7"/>
        <v>-0.02013908327376079</v>
      </c>
    </row>
    <row r="81" spans="2:6" ht="12.75">
      <c r="B81" s="12">
        <f ca="1" t="shared" si="8"/>
        <v>0.49340892715174367</v>
      </c>
      <c r="C81" s="18">
        <f t="shared" si="9"/>
        <v>0.2434523693930347</v>
      </c>
      <c r="D81" s="44">
        <f t="shared" si="5"/>
        <v>0.2434523693930347</v>
      </c>
      <c r="E81" s="13">
        <f t="shared" si="6"/>
        <v>0.05926905616308261</v>
      </c>
      <c r="F81" s="45">
        <f t="shared" si="7"/>
        <v>0.12012157239476724</v>
      </c>
    </row>
    <row r="82" spans="2:6" ht="12.75">
      <c r="B82" s="12">
        <f ca="1" t="shared" si="8"/>
        <v>-0.1895190825512345</v>
      </c>
      <c r="C82" s="18">
        <f t="shared" si="9"/>
        <v>0.03591748265106164</v>
      </c>
      <c r="D82" s="44">
        <f t="shared" si="5"/>
        <v>0.03591748265106164</v>
      </c>
      <c r="E82" s="13">
        <f t="shared" si="6"/>
        <v>0.001290065559989314</v>
      </c>
      <c r="F82" s="45">
        <f t="shared" si="7"/>
        <v>-0.006807048359579085</v>
      </c>
    </row>
    <row r="83" spans="2:6" ht="12.75">
      <c r="B83" s="12">
        <f ca="1" t="shared" si="8"/>
        <v>0.423444744212907</v>
      </c>
      <c r="C83" s="18">
        <f t="shared" si="9"/>
        <v>0.17930545140153425</v>
      </c>
      <c r="D83" s="44">
        <f t="shared" si="5"/>
        <v>0.17930545140153425</v>
      </c>
      <c r="E83" s="13">
        <f t="shared" si="6"/>
        <v>0.032150444902307965</v>
      </c>
      <c r="F83" s="45">
        <f t="shared" si="7"/>
        <v>0.07592595100470251</v>
      </c>
    </row>
    <row r="84" spans="2:6" ht="12.75">
      <c r="B84" s="12">
        <f ca="1" t="shared" si="8"/>
        <v>0.48692587732202863</v>
      </c>
      <c r="C84" s="18">
        <f t="shared" si="9"/>
        <v>0.23709681000582727</v>
      </c>
      <c r="D84" s="44">
        <f t="shared" si="5"/>
        <v>0.23709681000582727</v>
      </c>
      <c r="E84" s="13">
        <f t="shared" si="6"/>
        <v>0.05621489731493936</v>
      </c>
      <c r="F84" s="45">
        <f t="shared" si="7"/>
        <v>0.11544857222234178</v>
      </c>
    </row>
    <row r="85" spans="2:6" ht="12.75">
      <c r="B85" s="12">
        <f ca="1" t="shared" si="8"/>
        <v>-0.40272274676556385</v>
      </c>
      <c r="C85" s="18">
        <f t="shared" si="9"/>
        <v>0.16218561076240048</v>
      </c>
      <c r="D85" s="44">
        <f t="shared" si="5"/>
        <v>0.16218561076240048</v>
      </c>
      <c r="E85" s="13">
        <f t="shared" si="6"/>
        <v>0.026304172338372876</v>
      </c>
      <c r="F85" s="45">
        <f t="shared" si="7"/>
        <v>-0.06531583465208451</v>
      </c>
    </row>
    <row r="86" spans="2:6" ht="12.75">
      <c r="B86" s="12">
        <f ca="1" t="shared" si="8"/>
        <v>-0.2292291145767109</v>
      </c>
      <c r="C86" s="18">
        <f t="shared" si="9"/>
        <v>0.05254598696962286</v>
      </c>
      <c r="D86" s="44">
        <f t="shared" si="5"/>
        <v>0.05254598696962286</v>
      </c>
      <c r="E86" s="13">
        <f t="shared" si="6"/>
        <v>0.002761080746611775</v>
      </c>
      <c r="F86" s="45">
        <f t="shared" si="7"/>
        <v>-0.012045070067606037</v>
      </c>
    </row>
    <row r="87" spans="2:6" ht="12.75">
      <c r="B87" s="12">
        <f ca="1" t="shared" si="8"/>
        <v>0.12196891356797135</v>
      </c>
      <c r="C87" s="18">
        <f t="shared" si="9"/>
        <v>0.014876415876951266</v>
      </c>
      <c r="D87" s="44">
        <f t="shared" si="5"/>
        <v>0.014876415876951266</v>
      </c>
      <c r="E87" s="13">
        <f t="shared" si="6"/>
        <v>0.0002213077493440077</v>
      </c>
      <c r="F87" s="45">
        <f t="shared" si="7"/>
        <v>0.0018144602822970657</v>
      </c>
    </row>
    <row r="88" spans="2:6" ht="12.75">
      <c r="B88" s="12">
        <f ca="1" t="shared" si="8"/>
        <v>0.33734009903730655</v>
      </c>
      <c r="C88" s="18">
        <f t="shared" si="9"/>
        <v>0.11379834241849979</v>
      </c>
      <c r="D88" s="44">
        <f aca="true" t="shared" si="10" ref="D88:D113">B88^2</f>
        <v>0.11379834241849979</v>
      </c>
      <c r="E88" s="13">
        <f aca="true" t="shared" si="11" ref="E88:E113">C88^2</f>
        <v>0.012950062737198127</v>
      </c>
      <c r="F88" s="45">
        <f aca="true" t="shared" si="12" ref="F88:F113">B88*C88</f>
        <v>0.038388744101738044</v>
      </c>
    </row>
    <row r="89" spans="2:6" ht="12.75">
      <c r="B89" s="12">
        <f ca="1" t="shared" si="8"/>
        <v>0.4338004454154858</v>
      </c>
      <c r="C89" s="18">
        <f t="shared" si="9"/>
        <v>0.18818282644267387</v>
      </c>
      <c r="D89" s="44">
        <f t="shared" si="10"/>
        <v>0.18818282644267387</v>
      </c>
      <c r="E89" s="13">
        <f t="shared" si="11"/>
        <v>0.03541277616795351</v>
      </c>
      <c r="F89" s="45">
        <f t="shared" si="12"/>
        <v>0.08163379393037698</v>
      </c>
    </row>
    <row r="90" spans="2:6" ht="12.75">
      <c r="B90" s="12">
        <f ca="1" t="shared" si="8"/>
        <v>0.21141004941974906</v>
      </c>
      <c r="C90" s="18">
        <f t="shared" si="9"/>
        <v>0.04469420899566074</v>
      </c>
      <c r="D90" s="44">
        <f t="shared" si="10"/>
        <v>0.04469420899566074</v>
      </c>
      <c r="E90" s="13">
        <f t="shared" si="11"/>
        <v>0.0019975723177478016</v>
      </c>
      <c r="F90" s="45">
        <f t="shared" si="12"/>
        <v>0.00944880493254923</v>
      </c>
    </row>
    <row r="91" spans="2:6" ht="12.75">
      <c r="B91" s="12">
        <f ca="1" t="shared" si="8"/>
        <v>0.48471329712385103</v>
      </c>
      <c r="C91" s="18">
        <f t="shared" si="9"/>
        <v>0.23494698040867468</v>
      </c>
      <c r="D91" s="44">
        <f t="shared" si="10"/>
        <v>0.23494698040867468</v>
      </c>
      <c r="E91" s="13">
        <f t="shared" si="11"/>
        <v>0.05520008360315416</v>
      </c>
      <c r="F91" s="45">
        <f t="shared" si="12"/>
        <v>0.11388192552318153</v>
      </c>
    </row>
    <row r="92" spans="2:6" ht="12.75">
      <c r="B92" s="12">
        <f ca="1" t="shared" si="8"/>
        <v>0.4881874319553712</v>
      </c>
      <c r="C92" s="18">
        <f t="shared" si="9"/>
        <v>0.23832696871918016</v>
      </c>
      <c r="D92" s="44">
        <f t="shared" si="10"/>
        <v>0.23832696871918016</v>
      </c>
      <c r="E92" s="13">
        <f t="shared" si="11"/>
        <v>0.056799744018873076</v>
      </c>
      <c r="F92" s="45">
        <f t="shared" si="12"/>
        <v>0.11634823082472463</v>
      </c>
    </row>
    <row r="93" spans="2:6" ht="12.75">
      <c r="B93" s="12">
        <f ca="1" t="shared" si="8"/>
        <v>-0.23185257711549134</v>
      </c>
      <c r="C93" s="18">
        <f t="shared" si="9"/>
        <v>0.05375561751509486</v>
      </c>
      <c r="D93" s="44">
        <f t="shared" si="10"/>
        <v>0.05375561751509486</v>
      </c>
      <c r="E93" s="13">
        <f t="shared" si="11"/>
        <v>0.002889666414429173</v>
      </c>
      <c r="F93" s="45">
        <f t="shared" si="12"/>
        <v>-0.012463378455309388</v>
      </c>
    </row>
    <row r="94" spans="2:6" ht="12.75">
      <c r="B94" s="12">
        <f ca="1" t="shared" si="8"/>
        <v>0.06272573368803447</v>
      </c>
      <c r="C94" s="18">
        <f t="shared" si="9"/>
        <v>0.003934517666702222</v>
      </c>
      <c r="D94" s="44">
        <f t="shared" si="10"/>
        <v>0.003934517666702222</v>
      </c>
      <c r="E94" s="13">
        <f t="shared" si="11"/>
        <v>1.54804292695919E-05</v>
      </c>
      <c r="F94" s="45">
        <f t="shared" si="12"/>
        <v>0.00024679550735243037</v>
      </c>
    </row>
    <row r="95" spans="2:6" ht="12.75">
      <c r="B95" s="12">
        <f ca="1" t="shared" si="8"/>
        <v>-0.46924525957698493</v>
      </c>
      <c r="C95" s="18">
        <f t="shared" si="9"/>
        <v>0.22019111363547197</v>
      </c>
      <c r="D95" s="44">
        <f t="shared" si="10"/>
        <v>0.22019111363547197</v>
      </c>
      <c r="E95" s="13">
        <f t="shared" si="11"/>
        <v>0.04848412652402933</v>
      </c>
      <c r="F95" s="45">
        <f t="shared" si="12"/>
        <v>-0.10332363627442243</v>
      </c>
    </row>
    <row r="96" spans="2:6" ht="12.75">
      <c r="B96" s="12">
        <f ca="1" t="shared" si="8"/>
        <v>-0.44330286984855327</v>
      </c>
      <c r="C96" s="18">
        <f t="shared" si="9"/>
        <v>0.19651743441596337</v>
      </c>
      <c r="D96" s="44">
        <f t="shared" si="10"/>
        <v>0.19651743441596337</v>
      </c>
      <c r="E96" s="13">
        <f t="shared" si="11"/>
        <v>0.038619102029432466</v>
      </c>
      <c r="F96" s="45">
        <f t="shared" si="12"/>
        <v>-0.08711674265187141</v>
      </c>
    </row>
    <row r="97" spans="2:6" ht="12.75">
      <c r="B97" s="12">
        <f ca="1" t="shared" si="8"/>
        <v>0.45916901174423064</v>
      </c>
      <c r="C97" s="18">
        <f t="shared" si="9"/>
        <v>0.2108361813461734</v>
      </c>
      <c r="D97" s="44">
        <f t="shared" si="10"/>
        <v>0.2108361813461734</v>
      </c>
      <c r="E97" s="13">
        <f t="shared" si="11"/>
        <v>0.04445189536463652</v>
      </c>
      <c r="F97" s="45">
        <f t="shared" si="12"/>
        <v>0.09680944102864984</v>
      </c>
    </row>
    <row r="98" spans="2:6" ht="12.75">
      <c r="B98" s="12">
        <f ca="1" t="shared" si="8"/>
        <v>-0.023050426602118534</v>
      </c>
      <c r="C98" s="18">
        <f t="shared" si="9"/>
        <v>0.0005313221665396538</v>
      </c>
      <c r="D98" s="44">
        <f t="shared" si="10"/>
        <v>0.0005313221665396538</v>
      </c>
      <c r="E98" s="13">
        <f t="shared" si="11"/>
        <v>2.823032446563916E-07</v>
      </c>
      <c r="F98" s="45">
        <f t="shared" si="12"/>
        <v>-1.224720260190089E-05</v>
      </c>
    </row>
    <row r="99" spans="2:6" ht="12.75">
      <c r="B99" s="12">
        <f ca="1" t="shared" si="8"/>
        <v>-0.18838770627921964</v>
      </c>
      <c r="C99" s="18">
        <f t="shared" si="9"/>
        <v>0.03548992787714553</v>
      </c>
      <c r="D99" s="44">
        <f t="shared" si="10"/>
        <v>0.03548992787714553</v>
      </c>
      <c r="E99" s="13">
        <f t="shared" si="11"/>
        <v>0.0012595349807249913</v>
      </c>
      <c r="F99" s="45">
        <f t="shared" si="12"/>
        <v>-0.006685866108790381</v>
      </c>
    </row>
    <row r="100" spans="2:6" ht="12.75">
      <c r="B100" s="12">
        <f ca="1" t="shared" si="8"/>
        <v>-0.22605888403749752</v>
      </c>
      <c r="C100" s="18">
        <f t="shared" si="9"/>
        <v>0.05110261905227875</v>
      </c>
      <c r="D100" s="44">
        <f t="shared" si="10"/>
        <v>0.05110261905227875</v>
      </c>
      <c r="E100" s="13">
        <f t="shared" si="11"/>
        <v>0.002611477674002323</v>
      </c>
      <c r="F100" s="45">
        <f t="shared" si="12"/>
        <v>-0.011552201034351494</v>
      </c>
    </row>
    <row r="101" spans="2:6" ht="12.75">
      <c r="B101" s="12">
        <f ca="1" t="shared" si="8"/>
        <v>-0.24275844944351022</v>
      </c>
      <c r="C101" s="18">
        <f t="shared" si="9"/>
        <v>0.05893166477621731</v>
      </c>
      <c r="D101" s="44">
        <f t="shared" si="10"/>
        <v>0.05893166477621731</v>
      </c>
      <c r="E101" s="13">
        <f t="shared" si="11"/>
        <v>0.003472941113296452</v>
      </c>
      <c r="F101" s="45">
        <f t="shared" si="12"/>
        <v>-0.014306159564199242</v>
      </c>
    </row>
    <row r="102" spans="2:6" ht="12.75">
      <c r="B102" s="12">
        <f ca="1" t="shared" si="8"/>
        <v>-0.239142687321938</v>
      </c>
      <c r="C102" s="18">
        <f t="shared" si="9"/>
        <v>0.0571892248995582</v>
      </c>
      <c r="D102" s="44">
        <f t="shared" si="10"/>
        <v>0.0571892248995582</v>
      </c>
      <c r="E102" s="13">
        <f t="shared" si="11"/>
        <v>0.003270607444612248</v>
      </c>
      <c r="F102" s="45">
        <f t="shared" si="12"/>
        <v>-0.013676384928339037</v>
      </c>
    </row>
    <row r="103" spans="2:6" ht="12.75">
      <c r="B103" s="12">
        <f ca="1" t="shared" si="8"/>
        <v>0.05595404524564129</v>
      </c>
      <c r="C103" s="18">
        <f t="shared" si="9"/>
        <v>0.003130855179351273</v>
      </c>
      <c r="D103" s="44">
        <f t="shared" si="10"/>
        <v>0.003130855179351273</v>
      </c>
      <c r="E103" s="13">
        <f t="shared" si="11"/>
        <v>9.802254154070692E-06</v>
      </c>
      <c r="F103" s="45">
        <f t="shared" si="12"/>
        <v>0.0001751840123629715</v>
      </c>
    </row>
    <row r="104" spans="2:6" ht="12.75">
      <c r="B104" s="12">
        <f ca="1" t="shared" si="8"/>
        <v>-0.3513636375070206</v>
      </c>
      <c r="C104" s="18">
        <f t="shared" si="9"/>
        <v>0.12345640576216498</v>
      </c>
      <c r="D104" s="44">
        <f t="shared" si="10"/>
        <v>0.12345640576216498</v>
      </c>
      <c r="E104" s="13">
        <f t="shared" si="11"/>
        <v>0.015241484123712321</v>
      </c>
      <c r="F104" s="45">
        <f t="shared" si="12"/>
        <v>-0.04337809180213698</v>
      </c>
    </row>
    <row r="105" spans="2:6" ht="12.75">
      <c r="B105" s="12">
        <f ca="1" t="shared" si="8"/>
        <v>-0.20132291562236748</v>
      </c>
      <c r="C105" s="18">
        <f t="shared" si="9"/>
        <v>0.040530916354690895</v>
      </c>
      <c r="D105" s="44">
        <f t="shared" si="10"/>
        <v>0.040530916354690895</v>
      </c>
      <c r="E105" s="13">
        <f t="shared" si="11"/>
        <v>0.00164275518055095</v>
      </c>
      <c r="F105" s="45">
        <f t="shared" si="12"/>
        <v>-0.008159802253372669</v>
      </c>
    </row>
    <row r="106" spans="2:6" ht="12.75">
      <c r="B106" s="12">
        <f ca="1" t="shared" si="8"/>
        <v>0.17389106608195903</v>
      </c>
      <c r="C106" s="18">
        <f t="shared" si="9"/>
        <v>0.030238102863120245</v>
      </c>
      <c r="D106" s="44">
        <f t="shared" si="10"/>
        <v>0.030238102863120245</v>
      </c>
      <c r="E106" s="13">
        <f t="shared" si="11"/>
        <v>0.0009143428647606408</v>
      </c>
      <c r="F106" s="45">
        <f t="shared" si="12"/>
        <v>0.005258135943163917</v>
      </c>
    </row>
    <row r="107" spans="2:6" ht="12.75">
      <c r="B107" s="12">
        <f ca="1" t="shared" si="8"/>
        <v>0.38366778720948647</v>
      </c>
      <c r="C107" s="18">
        <f t="shared" si="9"/>
        <v>0.14720097094222379</v>
      </c>
      <c r="D107" s="44">
        <f t="shared" si="10"/>
        <v>0.14720097094222379</v>
      </c>
      <c r="E107" s="13">
        <f t="shared" si="11"/>
        <v>0.021668125846333413</v>
      </c>
      <c r="F107" s="45">
        <f t="shared" si="12"/>
        <v>0.05647627079649092</v>
      </c>
    </row>
    <row r="108" spans="2:6" ht="12.75">
      <c r="B108" s="12">
        <f ca="1" t="shared" si="8"/>
        <v>0.3590180214616203</v>
      </c>
      <c r="C108" s="18">
        <f t="shared" si="9"/>
        <v>0.12889393973421648</v>
      </c>
      <c r="D108" s="44">
        <f t="shared" si="10"/>
        <v>0.12889393973421648</v>
      </c>
      <c r="E108" s="13">
        <f t="shared" si="11"/>
        <v>0.016613647700207828</v>
      </c>
      <c r="F108" s="45">
        <f t="shared" si="12"/>
        <v>0.046275247221771725</v>
      </c>
    </row>
    <row r="109" spans="2:6" ht="12.75">
      <c r="B109" s="12">
        <f ca="1" t="shared" si="8"/>
        <v>-0.10277322585308934</v>
      </c>
      <c r="C109" s="18">
        <f t="shared" si="9"/>
        <v>0.010562335952250113</v>
      </c>
      <c r="D109" s="44">
        <f t="shared" si="10"/>
        <v>0.010562335952250113</v>
      </c>
      <c r="E109" s="13">
        <f t="shared" si="11"/>
        <v>0.00011156294076819529</v>
      </c>
      <c r="F109" s="45">
        <f t="shared" si="12"/>
        <v>-0.0010855253383568063</v>
      </c>
    </row>
    <row r="110" spans="2:6" ht="12.75">
      <c r="B110" s="12">
        <f ca="1" t="shared" si="8"/>
        <v>0.20166350743576356</v>
      </c>
      <c r="C110" s="18">
        <f t="shared" si="9"/>
        <v>0.040668170231294265</v>
      </c>
      <c r="D110" s="44">
        <f t="shared" si="10"/>
        <v>0.040668170231294265</v>
      </c>
      <c r="E110" s="13">
        <f t="shared" si="11"/>
        <v>0.001653900069961529</v>
      </c>
      <c r="F110" s="45">
        <f t="shared" si="12"/>
        <v>0.008201285849837509</v>
      </c>
    </row>
    <row r="111" spans="2:6" ht="12.75">
      <c r="B111" s="12">
        <f ca="1" t="shared" si="8"/>
        <v>0.4565106857525356</v>
      </c>
      <c r="C111" s="18">
        <f t="shared" si="9"/>
        <v>0.20840200620625032</v>
      </c>
      <c r="D111" s="44">
        <f t="shared" si="10"/>
        <v>0.20840200620625032</v>
      </c>
      <c r="E111" s="13">
        <f t="shared" si="11"/>
        <v>0.04343139619079</v>
      </c>
      <c r="F111" s="45">
        <f t="shared" si="12"/>
        <v>0.09513774276541952</v>
      </c>
    </row>
    <row r="112" spans="2:6" ht="12.75">
      <c r="B112" s="12">
        <f ca="1" t="shared" si="8"/>
        <v>-0.2754636240707633</v>
      </c>
      <c r="C112" s="18">
        <f t="shared" si="9"/>
        <v>0.07588020818619881</v>
      </c>
      <c r="D112" s="44">
        <f t="shared" si="10"/>
        <v>0.07588020818619881</v>
      </c>
      <c r="E112" s="13">
        <f t="shared" si="11"/>
        <v>0.005757805994380873</v>
      </c>
      <c r="F112" s="45">
        <f t="shared" si="12"/>
        <v>-0.020902237142214324</v>
      </c>
    </row>
    <row r="113" spans="2:6" ht="12.75">
      <c r="B113" s="12">
        <f ca="1" t="shared" si="8"/>
        <v>0.07514590242749986</v>
      </c>
      <c r="C113" s="18">
        <f t="shared" si="9"/>
        <v>0.005646906651643329</v>
      </c>
      <c r="D113" s="44">
        <f t="shared" si="10"/>
        <v>0.005646906651643329</v>
      </c>
      <c r="E113" s="13">
        <f t="shared" si="11"/>
        <v>3.188755473237367E-05</v>
      </c>
      <c r="F113" s="45">
        <f t="shared" si="12"/>
        <v>0.00042434189626158953</v>
      </c>
    </row>
    <row r="114" spans="2:6" ht="12.75">
      <c r="B114" s="14">
        <f ca="1">RAND()-0.5</f>
        <v>0.16161040041870778</v>
      </c>
      <c r="C114" s="26">
        <f>B114^2</f>
        <v>0.026117921523495062</v>
      </c>
      <c r="D114" s="46">
        <f>B114^2</f>
        <v>0.026117921523495062</v>
      </c>
      <c r="E114" s="15">
        <f>C114^2</f>
        <v>0.0006821458247074466</v>
      </c>
      <c r="F114" s="47">
        <f>B114*C114</f>
        <v>0.004220927755516423</v>
      </c>
    </row>
  </sheetData>
  <printOptions/>
  <pageMargins left="0.75" right="0.75" top="1" bottom="1" header="0.4921259845" footer="0.492125984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WGZ-Bank 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xwgztf0</dc:creator>
  <cp:keywords/>
  <dc:description/>
  <cp:lastModifiedBy>wgz_user</cp:lastModifiedBy>
  <dcterms:created xsi:type="dcterms:W3CDTF">2008-11-03T12:11:03Z</dcterms:created>
  <dcterms:modified xsi:type="dcterms:W3CDTF">2008-11-05T19:22:20Z</dcterms:modified>
  <cp:category/>
  <cp:version/>
  <cp:contentType/>
  <cp:contentStatus/>
</cp:coreProperties>
</file>